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160" activeTab="1"/>
  </bookViews>
  <sheets>
    <sheet name="PLANILHA ORÇAMENTÁRIA" sheetId="2" r:id="rId1"/>
    <sheet name="CRONOGRAMA" sheetId="3" r:id="rId2"/>
    <sheet name="MEMORIAL DE CALCULO" sheetId="4" r:id="rId3"/>
    <sheet name="BDI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i">'[1]Planilha de Preço'!#REF!</definedName>
    <definedName name="\l">'[1]Planilha de Preço'!#REF!</definedName>
    <definedName name="\s">'[1]Planilha de Preço'!#REF!</definedName>
    <definedName name="\t">'[1]Planilha de Preço'!#REF!</definedName>
    <definedName name="_AA100000">#REF!</definedName>
    <definedName name="_Fill" hidden="1">[2]Orçamento!#REF!</definedName>
    <definedName name="_xlnm._FilterDatabase" hidden="1">#REF!</definedName>
    <definedName name="_LOC10">[2]Orçamento!#REF!</definedName>
    <definedName name="_LOC11">[2]Orçamento!#REF!</definedName>
    <definedName name="_LOC12">[2]Orçamento!#REF!</definedName>
    <definedName name="_LOC13">[2]Orçamento!#REF!</definedName>
    <definedName name="_LOC14">[2]Orçamento!#REF!</definedName>
    <definedName name="_LOC15">[2]Orçamento!#REF!</definedName>
    <definedName name="_LOC16">[2]Orçamento!#REF!</definedName>
    <definedName name="_LOC17">[2]Orçamento!#REF!</definedName>
    <definedName name="_LOC18">[2]Orçamento!#REF!</definedName>
    <definedName name="_LOC19">[2]Orçamento!#REF!</definedName>
    <definedName name="_LOC2">[2]Orçamento!#REF!</definedName>
    <definedName name="_LOC20">[2]Orçamento!#REF!</definedName>
    <definedName name="_LOC21">[2]Orçamento!#REF!</definedName>
    <definedName name="_LOC22">[2]Orçamento!#REF!</definedName>
    <definedName name="_LOC23">[2]Orçamento!#REF!</definedName>
    <definedName name="_LOC24">[2]Orçamento!#REF!</definedName>
    <definedName name="_LOC25">[2]Orçamento!#REF!</definedName>
    <definedName name="_LOC26">[2]Orçamento!#REF!</definedName>
    <definedName name="_LOC27">[2]Orçamento!#REF!</definedName>
    <definedName name="_LOC28">[2]Orçamento!#REF!</definedName>
    <definedName name="_LOC29">[2]Orçamento!#REF!</definedName>
    <definedName name="_LOC3">[2]Orçamento!#REF!</definedName>
    <definedName name="_LOC30">[2]Orçamento!#REF!</definedName>
    <definedName name="_LOC31">[2]Orçamento!#REF!</definedName>
    <definedName name="_LOC32">[2]Orçamento!#REF!</definedName>
    <definedName name="_LOC33">[2]Orçamento!#REF!</definedName>
    <definedName name="_LOC34">[2]Orçamento!#REF!</definedName>
    <definedName name="_LOC35">[2]Orçamento!#REF!</definedName>
    <definedName name="_LOC36">[2]Orçamento!#REF!</definedName>
    <definedName name="_LOC37">[2]Orçamento!#REF!</definedName>
    <definedName name="_LOC38">[2]Orçamento!#REF!</definedName>
    <definedName name="_LOC39">[2]Orçamento!#REF!</definedName>
    <definedName name="_LOC4">[2]Orçamento!#REF!</definedName>
    <definedName name="_LOC40">[2]Orçamento!#REF!</definedName>
    <definedName name="_LOC41">[2]Orçamento!#REF!</definedName>
    <definedName name="_LOC42">[2]Orçamento!#REF!</definedName>
    <definedName name="_LOC5">[2]Orçamento!#REF!</definedName>
    <definedName name="_LOC6">[2]Orçamento!#REF!</definedName>
    <definedName name="_LOC7">[2]Orçamento!#REF!</definedName>
    <definedName name="_LOC8">[2]Orçamento!#REF!</definedName>
    <definedName name="_LOC9">[2]Orçamento!#REF!</definedName>
    <definedName name="_R">'[1]Planilha de Preço'!#REF!</definedName>
    <definedName name="AC">#REF!</definedName>
    <definedName name="AL">#REF!</definedName>
    <definedName name="_xlnm.Print_Area" localSheetId="0">'PLANILHA ORÇAMENTÁRIA'!$A$2:$H$67</definedName>
    <definedName name="_xlnm.Print_Area">#REF!</definedName>
    <definedName name="Área_impressão_IM">'[1]Planilha de Preço'!#REF!</definedName>
    <definedName name="B.01.05.10.10">#REF!</definedName>
    <definedName name="_xlnm.Database">#REF!</definedName>
    <definedName name="CD">[3]B.D.I.!#REF!</definedName>
    <definedName name="CP">#REF!</definedName>
    <definedName name="CS">[3]B.D.I.!#REF!</definedName>
    <definedName name="CT">#REF!</definedName>
    <definedName name="DSADA">[4]B.D.I.!$D$12</definedName>
    <definedName name="EV">#REF!</definedName>
    <definedName name="FRETE">'[5]Preços insumos'!$F$11</definedName>
    <definedName name="IC">[3]B.D.I.!#REF!</definedName>
    <definedName name="IMPR">[2]Orçamento!#REF!</definedName>
    <definedName name="IMPR1">[2]Orçamento!#REF!</definedName>
    <definedName name="IS">#REF!</definedName>
    <definedName name="Kilo_da_Armação">'[6]Preços insumos'!$F$11</definedName>
    <definedName name="LB">#REF!</definedName>
    <definedName name="leizão">[7]Total!$D$27</definedName>
    <definedName name="Macro1">[0]!Macro1</definedName>
    <definedName name="MACROS">'[1]Planilha de Preço'!#REF!</definedName>
    <definedName name="Mobilização">[0]!Mobilização</definedName>
    <definedName name="multi">[8]OK!$A$27</definedName>
    <definedName name="mumu">[7]Prog!$B$4</definedName>
    <definedName name="OBTENÇÃO">[4]B.D.I.!$D$7</definedName>
    <definedName name="Preço_Unit_Chácaras">#REF!</definedName>
    <definedName name="Print_Area_MI">[7]Memorial!#REF!</definedName>
    <definedName name="PV">#REF!</definedName>
    <definedName name="Quant_Chácaras">#REF!</definedName>
    <definedName name="Receita_Chácaras">#REF!</definedName>
    <definedName name="SD" hidden="1">{#N/A,#N/A,FALSE,"MATERIAIS"}</definedName>
    <definedName name="solver_lin" hidden="1">0</definedName>
    <definedName name="solver_num" hidden="1">0</definedName>
    <definedName name="solver_opt" hidden="1">#REF!</definedName>
    <definedName name="solver_tmp" hidden="1">#REF!</definedName>
    <definedName name="solver_typ" hidden="1">1</definedName>
    <definedName name="solver_val" hidden="1">0</definedName>
    <definedName name="t_meso_2">#REF!</definedName>
    <definedName name="t_super_est_2">#REF!</definedName>
    <definedName name="Tela_1_PB_159___Ø_800_a_1000mm">'[9]Preços insumos'!$F$6</definedName>
    <definedName name="Tela_2_PB_196___Ø_1200mm">'[9]Preços insumos'!$F$8</definedName>
    <definedName name="Tela_3_PB_246___Ø_1500mm">'[9]Preços insumos'!$F$9</definedName>
    <definedName name="TESTE">'[1]Planilha de Preço'!#REF!</definedName>
    <definedName name="_xlnm.Print_Titles">#REF!</definedName>
    <definedName name="tot_infra_1">#REF!</definedName>
    <definedName name="TOTAL_GERAL">#REF!</definedName>
    <definedName name="TOTALCRONOGRA">#REF!</definedName>
    <definedName name="wrn.COLETAS._.DE._.EQUIPAMENTOS." hidden="1">{#N/A,#N/A,FALSE,"EQUIPAMENTOS"}</definedName>
    <definedName name="wrn.COLETAS._.DE._.MATERIAIS." hidden="1">{#N/A,#N/A,FALSE,"SOTREQ"}</definedName>
    <definedName name="wrn.COMP._.EQUIP." hidden="1">{#N/A,#N/A,FALSE,"EQUIPAMENTOS"}</definedName>
    <definedName name="wrn.COMP._.MATERIAIS." hidden="1">{#N/A,#N/A,FALSE,"MATERIAIS"}</definedName>
    <definedName name="wrn.PNEUS." hidden="1">{#N/A,#N/A,FALSE,"EQUIPAMENTOS"}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3"/>
  <c r="F21"/>
  <c r="G21"/>
  <c r="H55" i="2"/>
  <c r="G51"/>
  <c r="H51" s="1"/>
  <c r="G49"/>
  <c r="H49" s="1"/>
  <c r="G50"/>
  <c r="H50" s="1"/>
  <c r="G52"/>
  <c r="H52" s="1"/>
  <c r="G53"/>
  <c r="H53" s="1"/>
  <c r="G48"/>
  <c r="H48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37"/>
  <c r="H37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3"/>
  <c r="H33" s="1"/>
  <c r="G34"/>
  <c r="H34" s="1"/>
  <c r="G35"/>
  <c r="H35" s="1"/>
  <c r="G24"/>
  <c r="H24" s="1"/>
  <c r="G20"/>
  <c r="H20" s="1"/>
  <c r="G21"/>
  <c r="H21" s="1"/>
  <c r="G22"/>
  <c r="H22" s="1"/>
  <c r="G19"/>
  <c r="H19" s="1"/>
  <c r="G17"/>
  <c r="H17" s="1"/>
  <c r="G15"/>
  <c r="H15" s="1"/>
  <c r="G14"/>
  <c r="H14" s="1"/>
  <c r="G13"/>
  <c r="H13" s="1"/>
  <c r="G12"/>
  <c r="H12" s="1"/>
  <c r="A37" i="5"/>
  <c r="E33"/>
  <c r="E32"/>
  <c r="D32"/>
  <c r="H47" i="2" l="1"/>
  <c r="H36"/>
  <c r="I12" i="5"/>
  <c r="F26" l="1"/>
  <c r="G18" i="2"/>
  <c r="B18" i="3"/>
  <c r="B16"/>
  <c r="B14"/>
  <c r="B12"/>
  <c r="B10"/>
  <c r="C16" l="1"/>
  <c r="G17" l="1"/>
  <c r="F17"/>
  <c r="E17"/>
  <c r="H18" i="2"/>
  <c r="H16" s="1"/>
  <c r="H11" l="1"/>
  <c r="C10" i="3" s="1"/>
  <c r="D11" s="1"/>
  <c r="H11" s="1"/>
  <c r="C12"/>
  <c r="H23" i="2"/>
  <c r="C14" i="3" s="1"/>
  <c r="D15" s="1"/>
  <c r="I11" i="2" l="1"/>
  <c r="D13" i="3"/>
  <c r="E13"/>
  <c r="D21" l="1"/>
  <c r="H13"/>
  <c r="H15" s="1"/>
  <c r="H17" s="1"/>
  <c r="H19" s="1"/>
  <c r="C18"/>
  <c r="F19" l="1"/>
  <c r="E19"/>
  <c r="G19"/>
  <c r="C21" l="1"/>
  <c r="G22" l="1"/>
  <c r="E22"/>
  <c r="F22"/>
  <c r="D22"/>
  <c r="H22" l="1"/>
  <c r="H21"/>
</calcChain>
</file>

<file path=xl/sharedStrings.xml><?xml version="1.0" encoding="utf-8"?>
<sst xmlns="http://schemas.openxmlformats.org/spreadsheetml/2006/main" count="914" uniqueCount="535">
  <si>
    <t>OBRA:</t>
  </si>
  <si>
    <t>ITEM</t>
  </si>
  <si>
    <t>DESCRIÇÃO</t>
  </si>
  <si>
    <t/>
  </si>
  <si>
    <t>M²</t>
  </si>
  <si>
    <t>M³</t>
  </si>
  <si>
    <t>Kg</t>
  </si>
  <si>
    <t>UNID.</t>
  </si>
  <si>
    <t>PLANILHA ORÇAMENTÁRIA</t>
  </si>
  <si>
    <t>ML</t>
  </si>
  <si>
    <t>LOCAÇÃO DA OBRA (GABARITO)</t>
  </si>
  <si>
    <t>QUANT.</t>
  </si>
  <si>
    <t>SERVIÇOS PRELIMINARES</t>
  </si>
  <si>
    <t>INFRAESTRUTURA</t>
  </si>
  <si>
    <t>SUPERESTRUTURA</t>
  </si>
  <si>
    <t>ALVENARIA</t>
  </si>
  <si>
    <t>REVESTIMENTOS</t>
  </si>
  <si>
    <t>PISOS</t>
  </si>
  <si>
    <t>PINTURA</t>
  </si>
  <si>
    <t>INSTALAÇÕES HIDRO-SANITÁRIAS</t>
  </si>
  <si>
    <t>INSTALAÇÕES ELÉTRICAS</t>
  </si>
  <si>
    <t>DIVERSOS</t>
  </si>
  <si>
    <t>LIMPEZA</t>
  </si>
  <si>
    <t>TOTAL DA OBRA</t>
  </si>
  <si>
    <t>COBERTURA</t>
  </si>
  <si>
    <t xml:space="preserve">PR. UNIT. </t>
  </si>
  <si>
    <t>PR. UNIT. C/ BDI</t>
  </si>
  <si>
    <t>INSTALAÇÃO DE PREVENÇÃO E COMBATE À INCÊNDIO</t>
  </si>
  <si>
    <t>UN</t>
  </si>
  <si>
    <t>ESQUADRIAS</t>
  </si>
  <si>
    <t>ADMINISTRAÇÃO DE OBRA</t>
  </si>
  <si>
    <t>MÊS</t>
  </si>
  <si>
    <t>PR. TOTAL. C/ BDI</t>
  </si>
  <si>
    <t>ED-21776</t>
  </si>
  <si>
    <t>ENCARREGADO GERAL DE OBRAS COM ENCARGOS
COMPLEMENTARES</t>
  </si>
  <si>
    <t>ED-50273</t>
  </si>
  <si>
    <t>ED-16348</t>
  </si>
  <si>
    <t>LOCAÇÃO DE CONTAINER COM ISOLAMENTO TÉRMICO, TIPO 1,
PARA ESCRITÓRIO DE OBRA, COM MEDIDAS REFERENCIAIS DE (6)
METROS COMPRIMENTO, (2,3) METROS LARGURA E (2,5) METROS
ALTURA ÚTIL INTERNA, INCLUSIVE AR CONDICIONADO E LIGAÇÕES
ELÉTRICAS INTERNAS, EXCLUSIVE MOBILIZAÇÃO/DESMOBILIZAÇÃO
E LIGAÇÕES PROVISÓRIAS EXTERNAS</t>
  </si>
  <si>
    <t>ED-16350</t>
  </si>
  <si>
    <t>LOCAÇÃO DE CONTAINER COM ISOLAMENTO TÉRMICO, TIPO 3,
PARA DEPÓSITO/FERRAMENTARIA DE OBRA, COM MEDIDAS
REFERENCIAIS DE (6) METROS COMPRIMENTO, (2,3) METROS
LARGURA E (2,5) METROS ALTURA ÚTIL INTERNA, INCLUSIVE
LIGAÇÕES ELÉTRICAS INTERNAS, EXCLUSIVE
MOBILIZAÇÃO/DESMOBILIZAÇÃO E LIGAÇÕES PROVISÓRIAS
EXTERNAS</t>
  </si>
  <si>
    <t>ED-50137</t>
  </si>
  <si>
    <t>MOBILIZAÇÃO E DESMOBILIZAÇÃO DE CONTAINER, INCLUSIVE
INSTALAÇÃO E TRANSPORTE COM CAMINHÃO GUINDAUTO
(MUNCK)</t>
  </si>
  <si>
    <t>ED-50155</t>
  </si>
  <si>
    <t>BANHEIRO QUÍMICO 110 X 120 X 230 CM COM MANUTENÇÃO</t>
  </si>
  <si>
    <t>M</t>
  </si>
  <si>
    <t>ED-49812</t>
  </si>
  <si>
    <t>LASTRO DE CONCRETO MAGRO, INCLUSIVE TRANSPORTE,
LANÇAMENTO E ADENSAMENTO</t>
  </si>
  <si>
    <t>ED-48408</t>
  </si>
  <si>
    <t>ED-48424</t>
  </si>
  <si>
    <t>COBERTURA EM TELHA DE FIBROCIMENTO ONDULADA E = 6 MM</t>
  </si>
  <si>
    <t>ED-50676</t>
  </si>
  <si>
    <t>RUFO E CONTRA-RUFO DE CHAPA GALVANIZADA Nº. 24,
DESENVOLVIMENTO = 20 CM</t>
  </si>
  <si>
    <t>ED-50664</t>
  </si>
  <si>
    <t>CALHA DE CHAPA GALVANIZADA Nº. 26 GSG, DESENVOLVIMENTO = 66 CM</t>
  </si>
  <si>
    <t>ED-50569</t>
  </si>
  <si>
    <t>ED-51122</t>
  </si>
  <si>
    <t>ED-13288</t>
  </si>
  <si>
    <t>CAMADA DE REGULARIZAÇÃO COM ARGAMASSA, TRAÇO 1:3
(CIMENTO E AREIA), ESP. 25MM, APLICAÇÃO MANUAL, PREPARO
MECÂNICO</t>
  </si>
  <si>
    <t>ED-50724</t>
  </si>
  <si>
    <t>REVESTIMENTO COM CERÂMICA APLICADO EM PISO,
ACABAMENTO ESMALTADO, AMBIENTE INTERNO, PADRÃO EXTRA,
DIMENSÃO DA PEÇA ATÉ 2025 CM2, PEI IV, ASSENTAMENTO COM
ARGAMASSA INDUSTRIALIZADA, INCLUSIVE REJUNTAMENTO</t>
  </si>
  <si>
    <t>ED-50771</t>
  </si>
  <si>
    <t>RODAPÉ COM REVESTIMENTO EM CERÂMICA ESMALTADA
COMERCIAL, ALTURA 10CM, PEI IV, ASSENTAMENTO COM
ARGAMASSA INDUSTRIALIZADA, INCLUSIVE REJUNTAMENTO</t>
  </si>
  <si>
    <t>100680</t>
  </si>
  <si>
    <t>KIT DE PORTA DE MADEIRA PARA VERNIZ, SEMI-OCA (LEVE OU MÉDIA), PADRÃO MÉDIO, 70X210CM, ESPESSURA DE 3,5CM, ITENS INCLUSOS: DOBRADIÇAS, MONTAGEM E INSTALAÇÃO DE BATENTE, FECHADURA COM EXECUÇÃO DO FURO - FORNECIMENTO E INSTALAÇÃO. AF_12/2019</t>
  </si>
  <si>
    <t xml:space="preserve">100683 </t>
  </si>
  <si>
    <t>KIT DE PORTA DE MADEIRA PARA VERNIZ, SEMI-OCA (LEVE OU MÉDIA), PADRÃO MÉDIO, 80X210CM, ESPESSURA DE 3,5CM, ITENS INCLUSOS: DOBRADIÇAS, MONTAGEM E INSTALAÇÃO DE BATENTE, FECHADURA COM EXECUÇÃO DO FURO - FORNECIMENTO E INSTALAÇÃO. AF_12/2019</t>
  </si>
  <si>
    <t>ED-50976</t>
  </si>
  <si>
    <t>PORTA DE SANITÁRIO COMPLETA, COM BATENTES DE FERRO, ESTRUTURA EM METALON 20 X 30 MM, FOLHA EM CHAPA GALVANIZADA Nº. 18, TRANQUETA E DOBRADIÇAS - 60 X 150 CM</t>
  </si>
  <si>
    <t xml:space="preserve">102181 </t>
  </si>
  <si>
    <t>102180</t>
  </si>
  <si>
    <t>INSTALAÇÃO DE VIDRO TEMPERADO, E = 8 MM, ENCAIXADO EM PERFIL U. AF_01/2021_P</t>
  </si>
  <si>
    <t>INSTALAÇÃO DE VIDRO TEMPERADO, E = 10 MM, ENCAIXADO EM PERFIL U. AF_01/2021_P</t>
  </si>
  <si>
    <t>100674</t>
  </si>
  <si>
    <t>JANELA FIXA DE ALUMÍNIO PARA VIDRO, COM VIDRO, BATENTE E FERRAGENS. EXCLUSIVE ACABAMENTO, ALIZAR E CONTRAMARCO. FORNECIMENTO E INSTALAÇÃO. AF_12/201</t>
  </si>
  <si>
    <t>ED-50478</t>
  </si>
  <si>
    <t xml:space="preserve">EMASSAMENTO EM PAREDE COM MASSA CORRIDA (PVA), DUAS
(2) DEMÃOS, INCLUSIVE LIXAMENTO PARA PINTURA </t>
  </si>
  <si>
    <t>ED-50480</t>
  </si>
  <si>
    <t>EMASSAMENTO EM TETO COM MASSA CORRIDA (PVA), DUAS (2)
DEMÃOS, INCLUSIVE LIXAMENTO PARA PINTURA</t>
  </si>
  <si>
    <t>ED-50514</t>
  </si>
  <si>
    <t>PREPARAÇÃO PARA EMASSAMENTO OU PINTURA (LÁTEX/ACRÍLICA)
EM PAREDE, INCLUSIVE UMA (1) DEMÃO DE SELADOR ACRÍLICO</t>
  </si>
  <si>
    <t>ED-50515</t>
  </si>
  <si>
    <t xml:space="preserve">PREPARAÇÃO PARA EMASSAMENTO OU PINTURA (LÁTEX/ACRÍLICA)
EM TETO, INCLUSIVE UMA (1) DEMÃO DE SELADOR ACRÍLICO </t>
  </si>
  <si>
    <t>ED-50453</t>
  </si>
  <si>
    <t xml:space="preserve">PINTURA ACRÍLICA EM PAREDE, TRÊS (3) DEMÃOS, EXCLUSIVE
SELADOR ACRÍLICO E MASSA ACRÍLICA/CORRIDA (PVA) </t>
  </si>
  <si>
    <t>ED-50454</t>
  </si>
  <si>
    <t xml:space="preserve">PINTURA ACRÍLICA EM TETO, TRÊS (3) DEMÃOS, EXCLUSIVE
SELADOR ACRÍLICO E MASSA ACRÍLICA/CORRIDA (PVA) </t>
  </si>
  <si>
    <t>ED-50530</t>
  </si>
  <si>
    <t>PINTURA COM VERNIZ POLIURETANO COM FILTRO SOLAR EM
MADEIRA, DUAS (2) DEMÃOS, ACABAMENTO TIPO FOSCO</t>
  </si>
  <si>
    <t>ED-49936</t>
  </si>
  <si>
    <t>CAIXA D´ÁGUA DE POLIETILENO, CAPACIDADE DE 1.000L,
INCLUSIVE TAMPA, TORNEIRA DE BOIA, EXTRAVASOR, TUBO DE
LIMPEZA E ACESSÓRIOS, EXCLUSIVE TUBULAÇÃO DE
ENTRADA/SAÍDA DE ÁGUA</t>
  </si>
  <si>
    <t>ED-50282</t>
  </si>
  <si>
    <t>LAVATÓRIO DE LOUÇA BRANCA COM COLUNA, TAMANHO
MÉDIO, INCLUSIVE ACESSÓRIOS DE FIXAÇÃO, VÁLVULA DE
ESCOAMENTO DE METAL COM ACABAMENTO CROMADO, SIFÃO
DE METAL TIPO COPO COM ACABAMENTO CROMADO,
FORNECIMENTO, INSTALAÇÃO E REJUNTAMENTO, EXCLUSIVE
TORNEIRA E ENGATE FLEXÍVEL</t>
  </si>
  <si>
    <t>ED-50329</t>
  </si>
  <si>
    <t>TORNEIRA METÁLICA PARA LAVATÓRIO, FECHAMENTO
AUTOMÁTICO, ACABAMENTO CROMADO, COM AREJADOR,
APLICAÇÃO DE MESA, INCLUSIVE ENGATE FLEXÍVEL METÁLICO,
FORNECIMENTO E INSTALAÇÃO</t>
  </si>
  <si>
    <t>ED-50325</t>
  </si>
  <si>
    <t>TORNEIRA METÁLICA PARA PIA, BICA MÓVEL, ACABAMENTO
CROMADO, COM AREJADOR, APLICAÇÃO DE PAREDE, INCLUSIVE
FORNECIMENTO E INSTALAÇÃO</t>
  </si>
  <si>
    <t>ED-50331</t>
  </si>
  <si>
    <t>TORNEIRA METÁLICA PARA TANQUE, ACABAMENTO CROMADO,
INCLUSIVE ENGATE FLEXÍVEL METÁLICO, FORNECIMENTO E
INSTALAÇÃO</t>
  </si>
  <si>
    <t>ED-49995</t>
  </si>
  <si>
    <t>REGISTRO DE GAVETA, TIPO BASE, ROSCÁVEL 1.1/2" (PARA TUBO
SOLDÁVEL OU PPR DN 50MM/CPVC DN 42MM), INCLUSIVE
ACABAMENTO (PADRÃO MÉDIO) E CANOPLA CROMADOS</t>
  </si>
  <si>
    <t>ED-49989</t>
  </si>
  <si>
    <t>REGISTRO DE GAVETA, TIPO BASE, ROSCÁVEL 3/4" (PARA TUBO
SOLDÁVEL OU PPR DN 25MM/CPVC DN 22MM), INCLUSIVE
ACABAMENTO (PADRÃO MÉDIO) E CANOPLA CROMADO</t>
  </si>
  <si>
    <t>ED-49965</t>
  </si>
  <si>
    <t>REGISTRO DE PRESSÃO, TIPO BASE, ROSCÁVEL 3/4" (PARA TUBO
SOLDÁVEL OU PPR DN 25MM/CPVC DN 22MM), INCLUSIVE
ACABAMENTO (PADRÃO MÉDIO) E CANOPLA CROMADOS</t>
  </si>
  <si>
    <t>ED-50029</t>
  </si>
  <si>
    <t>FORNECIMENTO E ASSENTAMENTO DE TUBO PVC RÍGIDO, ESGOTO,
PBV - SÉRIE NORMAL, DN 100 MM (4"), INCLUSIVE CONEXÕES</t>
  </si>
  <si>
    <t>ED-50028</t>
  </si>
  <si>
    <t>FORNECIMENTO E ASSENTAMENTO DE TUBO PVC RÍGIDO, ESGOTO,
PBV - SÉRIE NORMAL, DN 75 MM (3"), INCLUSIVE CONEXÕES</t>
  </si>
  <si>
    <t>ED-50027</t>
  </si>
  <si>
    <t>FORNECIMENTO E ASSENTAMENTO DE TUBO PVC RÍGIDO, ESGOTO,
PBV - SÉRIE NORMAL, DN 50 MM (2"), INCLUSIVE CONEXÕES</t>
  </si>
  <si>
    <t>ED-50034</t>
  </si>
  <si>
    <t>FORNECIMENTO E ASSENTAMENTO DE TUBO PVC RÍGIDO, ESGOTO,
PB - SÉRIE NORMAL, DN 40MM (1.1/2"), INCLUSIVE CONEXÕES</t>
  </si>
  <si>
    <t>ED-50019</t>
  </si>
  <si>
    <t>FORNECIMENTO E ASSENTAMENTO DE TUBO PVC RÍGIDO
SOLDÁVEL, ÁGUA FRIA, DN 25 MM (3/4") , INCLUSIVE CONEXÕES</t>
  </si>
  <si>
    <t>ED-50022</t>
  </si>
  <si>
    <t>FORNECIMENTO E ASSENTAMENTO DE TUBO PVC RÍGIDO
SOLDÁVEL, ÁGUA FRIA, DN 50 MM (1.1/2"), INCLUSIVE CONEXÕES</t>
  </si>
  <si>
    <t>ED-50007</t>
  </si>
  <si>
    <t>TCAIXA SIFONADA EM PVC COM GRELHA QUADRADA150 X 150 X
50 MM</t>
  </si>
  <si>
    <t>ED-50009</t>
  </si>
  <si>
    <t>CAIXA SIFONADA EM PVC COM GRELHA QUADRADA/REDONDA
150 X 185 X 75 MM</t>
  </si>
  <si>
    <t>ED-49883</t>
  </si>
  <si>
    <t>CAIXA DE ESGOTO DE INSPEÇÃO/PASSAGEM EM ALVENARIA
(60X60X60CM), REVESTIMENTO EM ARGAMASSA COM ADITIVO
IMPERMEABILIZANTE, COM TAMPA DE CONCRETO, INCLUSIVE
ESCAVAÇÃO, REATERRO E TRANSPORTE E RETIRADA DO MATERIAL
ESCAVADO (EM CAÇAMBA)</t>
  </si>
  <si>
    <t>ED-50228</t>
  </si>
  <si>
    <t>PONTO DE EMBUTIR PARA UMA (1) LUMINÁRIA,COM ELETRODUTO
DE PVC RÍGIDO ROSCÁVEL, DN 20MM (3/4"), EMBUTIDO NA LAJE E
CABO DE COBRE FLEXÍVEL, CLASSE 5, ISOLAMENTO TIPO
LSHF/ATOX, NÃO HALOGENADO, SEÇÃO 1,5MM2 (70°C-450/750V),
COM DISTÂNCIA DE ATÉ CINCO (5) METROS DO PONTO DE
DERIVAÇÃO, EXCLUSIVE LUMINÁRIA, INCLUSIVE CAIXA DE
LIGAÇÃO OCTOGONAL, SUPORTE E FIXAÇÃO DO ELETRODUTO</t>
  </si>
  <si>
    <t>ED-50227</t>
  </si>
  <si>
    <t>PONTO DE EMBUTIR PARA UM (1) INTERRUPTOR SIMPLES (10A-250V),
COM PLACA 4"X2" DE UM (1) POSTO, COM ELETRODUTO FLEXÍVEL
CORRUGADO, ANTI-CHAMA, DN 25MM (3/4"), EMBUTIDO NA
ALVENARIA E CABO DE COBRE FLEXÍVEL, CLASSE 5, ISOLAMENTO
TIPO LSHF/ATOX, NÃO HALOGENADO, SEÇÃO 1,5MM2 (70°C450/750V), COM DISTÂNCIA DE ATÉ DEZ (10) METROS DO PONTO
DE DERIVAÇÃO, INCLUSIVE CAIXA DE LIGAÇÃO, SUPORTE E
FIXAÇÃO DO ELETRODUTO COM ENCHIMENTO DO RASGO NA
ALVENARIA/CONCRETO COM ARGAMASSA</t>
  </si>
  <si>
    <t>ED-50232</t>
  </si>
  <si>
    <t>PONTO DE EMBUTIR PARA UMA (1) TOMADA PADRÃO, TRÊS (3)
POLOS (2P+T/10A-250V), COM PLACA 4"X2" DE UM (1) POSTO,
COM ELETRODUTO FLEXÍVEL CORRUGADO, ANTI-CHAMA, DN
25MM (3/4"), EMBUTIDO NA ALVENARIA E CABO DE COBRE
FLEXÍVEL, CLASSE 5, ISOLAMENTO TIPO LSHF/ATOX, NÃO
HALOGENADO, SEÇÃO 2,5MM2 (70°C-450/750V), COM DISTÂNCIA
DE ATÉ DEZ (10) METROS DO PONTO DE DERIVAÇÃO, INCLUSIVE
CAIXA DE LIGAÇÃO, SUPORTE E FIXAÇÃO DO ELETRODUTO COM
ENCHIMENTO DO RASGO NA ALVENARIA/CONCRETO COM
ARGAMASSA</t>
  </si>
  <si>
    <t>ED-50229</t>
  </si>
  <si>
    <t>PONTO DE EMBUTIR SECO, PARA UMA (1) PLACA CEGA 4"X4", COM
ELETRODUTO DE PVC RÍGIDO ROSCÁVEL, DN 20MM (3/4"),
EMBUTIDO NO PISO E SONDA EM ARAME GALVANIZADO,
DIÂMETRO DE 1,24MM (BWG 18), COM DISTÂNCIA DE ATÉ DEZ (10)
METROS DO PONTO DE DERIVAÇÃO, INCLUSIVE CAIXA DE
LIGAÇÃO, SUPORTE E FIXAÇÃO DO ELETRODUTO COM
ENCHIMENTO DO RASGO NA ALVENARIA/CONCRETO COM
ARGAMASSA</t>
  </si>
  <si>
    <t>ED-50231</t>
  </si>
  <si>
    <t>PONTO DE EMBUTIR PARA UMA (1) TOMADA TELEFÔNICA
(CONECTOR RJ11), COM PLACA 4"X2" DE UM (1) POSTO, COM
ELETRODUTO FLEXÍVEL CORRUGADO, ANTI-CHAMA, DN 25MM
(3/4"), EMBUTIDO NA ALVENARIA E FIO TELEFÔNICO (FI) EM COBRE
ELETROLÍTICO ESTANHADO DE SEÇÃO MACIÇA, ESP. 0,60MM
(2X0,60MM), COM DISTÂNCIA DE ATÉ DEZ (10) METROS DO PONTO
DE DERIVAÇÃO, INCLUSIVE CAIXA DE LIGAÇÃO, SUPORTE E
FIXAÇÃO DO ELETRODUTO COM ENCHIMENTO DO RASGO NA
ALVENARIA/CONCRETO COM ARGAMASSA</t>
  </si>
  <si>
    <t>ED-49405</t>
  </si>
  <si>
    <t>LUMINÁRIA ARANDELA TIPO TARTARUGA BLINDADA COMPLETA,
PARA UMA (1) LÂMPADA FLUORESCENTE COMPACTA 20W,
FORNECIMENTO E INSTALAÇÃO, INCLUSIVE BASE E LÂMPADA</t>
  </si>
  <si>
    <t>ED-13337</t>
  </si>
  <si>
    <t>LUMINÁRIA COMERCIAL CHANFRADA DE SOBREPOR COMPLETA,
PARA DUAS (2) LÂMPADAS TUBULARES LED 2X9W-ØT8,
TEMPERATURA DA COR 6500K, FORNECIMENTO E INSTALAÇÃO,
INCLUSIVE BASE E LÂMPADAS</t>
  </si>
  <si>
    <t>ED-49231</t>
  </si>
  <si>
    <t>DISJUNTOR MONOPOLAR TERMOMAGNÉTICO 5KA, DE 20A</t>
  </si>
  <si>
    <t>ED-49232</t>
  </si>
  <si>
    <t>DISJUNTOR MONOPOLAR TERMOMAGNÉTICO 5KA, DE 25A</t>
  </si>
  <si>
    <t xml:space="preserve">ED-49270 </t>
  </si>
  <si>
    <t>DISJUNTOR BIPOLAR TERMOMAGNÉTICO 5KA, DE 16A</t>
  </si>
  <si>
    <t>ED-49274</t>
  </si>
  <si>
    <t>DISJUNTOR BIPOLAR TERMOMAGNÉTICO 5KA, DE 32A</t>
  </si>
  <si>
    <t>ED-49503</t>
  </si>
  <si>
    <t>QUADRO DE DISTRIBUIÇÃO PARA 42 MÓDULOS COM
BARRAMENTO 100 A</t>
  </si>
  <si>
    <t>ED-50193</t>
  </si>
  <si>
    <t>EXTINTOR DE INCÊNDIO TIPO PÓ QUÍMICO 2-A:20-B:C,
CAPACIDADE 6 KG</t>
  </si>
  <si>
    <t>ED-50196</t>
  </si>
  <si>
    <t>LUMINÁRIA DE EMERGÊNCIA AUTÔNOMA IE-16 COM LÂMPADA DE
8 W</t>
  </si>
  <si>
    <t>ED-50201</t>
  </si>
  <si>
    <t>PLACA FOTOLUMINESCENTE "S1" OU "S2"- 380 X 190 MM</t>
  </si>
  <si>
    <t>ED-51152</t>
  </si>
  <si>
    <t>ESPELHO (40 X 60) CM, E = 4 MM, COLOCADO COM PARAFUSO
FINESSON</t>
  </si>
  <si>
    <t>ED-50221</t>
  </si>
  <si>
    <t>PONTO DE EMBUTIR PARA ÁGUA FRIA EM TUBO DE PVC RÍGIDO
SOLDÁVEL, DN 20MM (1/2"), EMBUTIDO NA ALVENARIA COM
DISTÂNCIA DE ATÉ CINCO (5) METROS DA TOMADA DE ÁGUA,
INCLUSIVE CONEXÕES E FIXAÇÃO DO TUBO COM ENCHIMENTO
DO RASGO NA ALVENARIA/CONCRETO COM ARGAMASSA</t>
  </si>
  <si>
    <t xml:space="preserve">ED-50223 </t>
  </si>
  <si>
    <t>PONTO DE EMBUTIR PARA ESGOTO EM TUBO PVC RÍGIDO, PB -
SÉRIE NORMAL, DN 40MM (1.1/2"), EMBUTIDO NA ALVENARIA/PISO,
COM ALTURA (SAÍDA) DE 50CM DO PISO, COM DISTÂNCIA DE ATÉ
CINCO (5) METROS DA RAMAL DE ESGOTO, EXCLUSIVE
ESCAVAÇÃO, INCLUSIVE CONEXÕES E FIXAÇÃO DO TUBO COM
ENCHIMENTO DO RASGO NA ALVENARIA/CONCRETO COM
ARGAMASSA</t>
  </si>
  <si>
    <t>ED-50224</t>
  </si>
  <si>
    <t>PONTO DE EMBUTIR PARA ESGOTO EM TUBO PVC RÍGIDO, PBV -
SÉRIE NORMAL, DN 50MM (2"), EMBUTIDO EM PISO COM
DISTÂNCIA DE ATÉ CINCO (5) METROS DA RAMAL DE ESGOTO,
EXCLUSIVE ESCAVAÇÃO, INCLUSIVE CONEXÕES E FIXAÇÃO DO
TUBO COM ENCHIMENTO DO RASGO NO CONCRETO COM
ARGAMASSA</t>
  </si>
  <si>
    <t>ED-50225</t>
  </si>
  <si>
    <t>PONTO DE EMBUTIR PARA ESGOTO EM TUBO PVC RÍGIDO, PBV -
SÉRIE NORMAL, DN 100MM (4"), EMBUTIDO EM PISO COM
DISTÂNCIA DE ATÉ CINCO (5) METROS DA RAMAL DE ESGOTO,
INCLUSIVE CONEXÕES E FIXAÇÃO DO TUBO COM ENCHIMENTO
DO RASGO NO CONCRETO COM ARGAMASSA</t>
  </si>
  <si>
    <t>ED-50279</t>
  </si>
  <si>
    <t>CUBA DE LOUÇA BRANCA DE EMBUTIR, FORMATO OVAL,
INCLUSIVE VÁLVULA DE ESCOAMENTO DE METAL COM
ACABAMENTO CROMADO, SIFÃO DE METAL TIPO COPO COM
ACABAMENTO CROMADO, FORNECIMENTO E INSTALAÇÃO</t>
  </si>
  <si>
    <t>ED-48345</t>
  </si>
  <si>
    <t xml:space="preserve">BANCADA EM MÁRMORE BRANCO E = 3 CM, APOIADA EM
CONSOLE DE METALON 20 X 30 MM BRANCO PARA VASO </t>
  </si>
  <si>
    <t>ED-50668</t>
  </si>
  <si>
    <t>CONDUTOR DE AP DO TELHADO EM TUBO PVC ESGOTO,
INCLUSIVE CONEXÕES E SUPORTES, 100 MM</t>
  </si>
  <si>
    <t>RO-40211</t>
  </si>
  <si>
    <t>ESCAVAÇÃO MANUAL DE VALAS EM SOLO, COM ALTURA DE 0 A
1,50 M</t>
  </si>
  <si>
    <t>92799</t>
  </si>
  <si>
    <t>CORTE E DOBRA DE AÇO CA-60, DIÂMETRO DE 4,2 MM, UTILIZADO EM LAJE. AF_ KG CR  12/2015</t>
  </si>
  <si>
    <t xml:space="preserve">96546 </t>
  </si>
  <si>
    <t>ARMAÇÃO DE BLOCO, VIGA BALDRAME OU SAPATA UTILIZANDO AÇO CA-50 DE 10 MM KG - MONTAGEM. AF_06/2017</t>
  </si>
  <si>
    <t>92800</t>
  </si>
  <si>
    <t>CORTE E DOBRA DE AÇO CA-60, DIÂMETRO DE 5,0 MM, UTILIZADO EM LAJE. AF_ KG 12/2015</t>
  </si>
  <si>
    <t>98557</t>
  </si>
  <si>
    <t>IMPERMEABILIZAÇÃO DE SUPERFÍCIE COM EMULSÃO ASFÁLTICA, 2 DEMÃOS AF_06/2018</t>
  </si>
  <si>
    <t>87521</t>
  </si>
  <si>
    <t>ALVENARIA DE VEDAÇÃO DE BLOCOS CERÂMICOS FURADOS NA HORIZONTAL DE 11,5X19X19CM (ESPESSURA 11,5CM) DE PAREDES COM ÁREA LÍQUIDA MAIOR OU IGUAL
 A 6M² COM VÃOS E ARGAMASSA DE ASSENTAMENTO COM PREPARO EM BETONEIRA.
 AF_06/2014</t>
  </si>
  <si>
    <t xml:space="preserve">87509 </t>
  </si>
  <si>
    <t>ALVENARIA DE VEDAÇÃO DE BLOCOS CERÂMICOS FURADOS NA HORIZONTAL DE 14X9X19CM (ESPESSURA 14CM, BLOCO DEITADO) DE PAREDES COM ÁREA LÍQUIDA MAIOR OU IGUAL A 6M² SEM VÃOS E ARGAMASSA DE ASSENTAMENTO COM PREPARO EM BETONEIRA. AF_06/2014</t>
  </si>
  <si>
    <t>98459</t>
  </si>
  <si>
    <t>TAPUME COM TELHA METÁLICA. AF_05/2018</t>
  </si>
  <si>
    <t>ED-50727</t>
  </si>
  <si>
    <t>CHAPISCO COM ARGAMASSA, TRAÇO 1:3 (CIMENTO E AREIA), ESP.
5MM, APLICADO EM ALVENARIA/ESTRUTURA DE CONCRETO COM
COLHER, PREPARO MECÂNICO</t>
  </si>
  <si>
    <t>ED-50728</t>
  </si>
  <si>
    <t>CHAPISCO COM ARGAMASSA, TRAÇO 1:3 (CIMENTO E AREIA), ESP.
5MM, APLICADO EM TETO COM COLHER, PREPARO MECÂNICO</t>
  </si>
  <si>
    <t>ED-50762</t>
  </si>
  <si>
    <t>REVESTIMENTO COM ARGAMASSA EM CAMADA ÚNICA,
APLICADO EM PAREDE, TRAÇO 1:3 (CIMENTO E AREIA), ESP. 20MM,
APLICAÇÃO MANUAL, PREPARO MECÂNICO</t>
  </si>
  <si>
    <t>ED-50763</t>
  </si>
  <si>
    <t>REVESTIMENTO COM ARGAMASSA EM CAMADA ÚNICA,
APLICADO EM TETO, TRAÇO 1:3 (CIMENTO E AREIA), ESP. 20MM,
APLICAÇÃO MANUAL, PREPARO MECÂNICO</t>
  </si>
  <si>
    <t>ED-50732</t>
  </si>
  <si>
    <t>EMBOÇO COM ARGAMASSA, TRAÇO 1:6 (CIMENTO E AREIA), ESP.
20MM, APLICAÇÃO MANUAL, PREPARO MECÂNICO</t>
  </si>
  <si>
    <t>ED-9081</t>
  </si>
  <si>
    <t>REVESTIMENTO COM CERÂMICA APLICADO EM PAREDE,
ACABAMENTO ESMALTADO, AMBIENTE INTERNO/EXTERNO,
PADRÃO EXTRA, DIMENSÃO DA PEÇA ATÉ 2025 CM2, PEI III,
ASSENTAMENTO COM ARGAMASSA INDUSTRIALIZADA, INCLUSIVE
REJUNTAMENTO</t>
  </si>
  <si>
    <t xml:space="preserve">101176 </t>
  </si>
  <si>
    <t>ESTACA BROCA DE CONCRETO, DIÂMETRO DE 30CM, ESCAVAÇÃO MANUAL COM TRADO CONCHA, INTEIRAMENTE ARMADA. AF_05/2020</t>
  </si>
  <si>
    <t>96545</t>
  </si>
  <si>
    <t>ARMAÇÃO DE BLOCO, VIGA BALDRAME OU SAPATA UTILIZANDO AÇO CA-50 DE 8 MM - MONTAGEM. AF_06/2017</t>
  </si>
  <si>
    <t xml:space="preserve">92411 </t>
  </si>
  <si>
    <t>MONTAGEM E DESMONTAGEM DE FÔRMA DE PILARES RETANGULARES E ESTRUTURAS SIMILARES, PÉ-DIREITO SIMPLES, EM MADEIRA SERRADA, 2 UTILIZAÇÕES. AF_09/2020</t>
  </si>
  <si>
    <t>ARMAÇÃO DE PILAR OU VIGA DE UMA ESTRUTURA CONVENCIONAL DE CONCRETO ARMADO EM UMA EDIFICAÇÃO TÉRREA OU SOBRADO UTILIZANDO AÇO CA-60 DE 5,0 MM - MONTAGEM. AF_12/2015</t>
  </si>
  <si>
    <t xml:space="preserve">92781 </t>
  </si>
  <si>
    <t>92782</t>
  </si>
  <si>
    <t>ARMAÇÃO DE PILAR OU VIGA DE UMA ESTRUTURA CONVENCIONAL DE CONCRETO ARMADO EM UMA EDIFICAÇÃO TÉRREA OU SOBRADO UTILIZANDO AÇO CA-50 DE 6,3 MM - MONTAGEM. AF_12/2015</t>
  </si>
  <si>
    <t>ARMAÇÃO DE PILAR OU VIGA DE UMA ESTRUTURA CONVENCIONAL DE CONCRETO ARMADO EM UMA EDIFICAÇÃO TÉRREA OU SOBRADO UTILIZANDO AÇO CA-50 DE 8,0 MM - MONTAGEM. AF_12/2015</t>
  </si>
  <si>
    <t>ARMAÇÃO DE PILAR OU VIGA DE UMA ESTRUTURA CONVENCIONAL DE CONCRETO ARMADO EM UMA EDIFICAÇÃO TÉRREA OU SOBRADO UTILIZANDO AÇO CA-50 DE 10,0 M
 M - MONTAGEM. AF_12/2015</t>
  </si>
  <si>
    <t>ARMAÇÃO DE PILAR OU VIGA DE UMA ESTRUTURA CONVENCIONAL DE CONCRETO ARMADO EM UMA EDIFICAÇÃO TÉRREA OU SOBRADO UTILIZANDO AÇO CA-50 DE 12,5 M
 M - MONTAGEM. AF_12/2015</t>
  </si>
  <si>
    <t>ARMAÇÃO DE PILAR OU VIGA DE UMA ESTRUTURA CONVENCIONAL DE CONCRETO ARMADO EM UMA EDIFICAÇÃO TÉRREA OU SOBRADO UTILIZANDO AÇO CA-50 DE 20,0 M
 M - MONTAGEM. AF_12/2015</t>
  </si>
  <si>
    <t>ARMAÇÃO DE PILAR OU VIGA DE UMA ESTRUTURA CONVENCIONAL DE CONCRETO ARMADO EM UMA EDIFICAÇÃO TÉRREA OU SOBRADO UTILIZANDO AÇO CA-50 DE 25,0 M
 M - MONTAGEM. AF_12/2015</t>
  </si>
  <si>
    <t xml:space="preserve">101964 </t>
  </si>
  <si>
    <t>LAJE PRÉ-MOLDADA UNIDIRECIONAL, BIAPOIADA, PARA FORRO, ENCHIMENTO EM CERÂMICA, VIGOTA CONVENCIONAL, ALTURA TOTAL DA LAJE (ENCHIMENTO+CAPA) =
 (8+3). AF_11/2020</t>
  </si>
  <si>
    <t>93186</t>
  </si>
  <si>
    <t>VERGA MOLDADA IN LOCO EM CONCRETO PARA JANELAS COM ATÉ 1,5 M DE VÃO. AF_03/2016</t>
  </si>
  <si>
    <t>93188</t>
  </si>
  <si>
    <t>VERGA MOLDADA IN LOCO EM CONCRETO PARA PORTAS COM ATÉ 1,5 M DE VÃO. AF _03/2016</t>
  </si>
  <si>
    <t>93189</t>
  </si>
  <si>
    <t>VERGA MOLDADA IN LOCO EM CONCRETO PARA PORTAS COM MAIS DE 1,5 M DE VÃO. AF_03/2016</t>
  </si>
  <si>
    <t>ED-50983</t>
  </si>
  <si>
    <t>PORTÃO DE GRADE COLOCADO COM CADEADO</t>
  </si>
  <si>
    <t>ED-48347</t>
  </si>
  <si>
    <t>RODABANCA/FRONTÃO PARA BANCADA EM GRANITO, COR
CINZA ANDORINHA, ESP. 2CM, ALTURA DE 7CM, INCLUSIVE
REJUNTAMENTO EM MASSA PLÁSTICA NA COR DA PEDRA</t>
  </si>
  <si>
    <t>ED-48160</t>
  </si>
  <si>
    <t>BARRA DE APOIO EM AÇO INOX POLIDO RETA, DN 1.1/4"
(31,75MM), PARA ACESSIBILIDADE (PMR/PCR), COMPRIMENTO
80CM, INSTALADO EM PAREDE, INCLUSIVE FORNECIMENTO,
INSTALAÇÃO E ACESSÓRIOS PARA FIXAÇÃO</t>
  </si>
  <si>
    <t>ED-48165</t>
  </si>
  <si>
    <t>BARRA DE APOIO EM AÇO INOX POLIDO EM "L", DN 1.1/4"
(31,75MM), PARA ACESSIBILIDADE (PMR/PCR), COMPRIMENTO
140CM, INSTALADO EM PAREDE, INCLUSIVE FORNECIMENTO,
INSTALAÇÃO E ACESSÓRIOS PARA FIXAÇÃO</t>
  </si>
  <si>
    <t>ED-48181</t>
  </si>
  <si>
    <t>PAPELEIRA METÁLICA CROMADA, INCLUSIVE FIXAÇÃO</t>
  </si>
  <si>
    <t>ED-48182</t>
  </si>
  <si>
    <t>DISPENSER EM PLÁSTICO PARA PAPEL TOALHA 2 OU 3 FOLHAS</t>
  </si>
  <si>
    <t>ED-48188</t>
  </si>
  <si>
    <t>SABONETEIRA PLASTICA TIPO DISPENSER PARA SABONETE LIQUIDO
COM RESERVATORIO 800 ML</t>
  </si>
  <si>
    <t>CHUVEIRO ELÉTRICO COMUM CORPO PLÁSTICO, TIPO DUCHA FORNECIMENTO E INSTALAÇÃO. AF_01/2020</t>
  </si>
  <si>
    <t>SOLEIRA EM MÁRMORE, LARGURA 15 CM, ESPESSURA 2,0 CM. AF_09/2020</t>
  </si>
  <si>
    <t>LIMPEZA DE PISO CERÂMICO OU PORCELANATO UTILIZANDO DETERGENTE NEUTRO E ESCOVAÇÃO MANUAL. AF_04/2019</t>
  </si>
  <si>
    <t>ED-50199</t>
  </si>
  <si>
    <t>PLACA FOTOLUMINESCENTE "E5" - 300 X 300 MM</t>
  </si>
  <si>
    <t>98524</t>
  </si>
  <si>
    <t>LIMPEZA MANUAL DE VEGETAÇÃO EM TERRENO COM ENXADA.AF_05/2018</t>
  </si>
  <si>
    <t>ED-50152</t>
  </si>
  <si>
    <t>FORNECIMENTO E COLOCAÇÃO DE PLACA DE OBRA EM CHAPA
GALVANIZADA (3,00 X 1,5 0 M) - EM CHAPA GALVANIZADA 0,26
AFIXADAS COM REBITES 540 E PARAFUSOS 3/8, EM ESTRUTURA
METÁLICA VIGA U 2" ENRIJECIDA COM METALON 20 X 20, SUPORTE
EM EUCALIPTO AUTOCLAVADO PINTADAS</t>
  </si>
  <si>
    <t>ED-50298</t>
  </si>
  <si>
    <t>BACIA SANITÁRIA (VASO) DE LOUÇA CONVENCIONAL, COR
BRANCA, INCLUSIVE ACESSÓRIOS DE FIXAÇÃO/VEDAÇÃO,
VÁLVULA DE DESCARGA METÁLICA COM ACIONAMENTO DUPLO,
TUBO DE LIGAÇÃO DE LATÃO COM CANOPLA, FORNECIMENTO,
INSTALAÇÃO E REJUNTAMENTO</t>
  </si>
  <si>
    <t>VASO SANITARIO SIFONADO CONVENCIONAL PARA PCD SEM FURO FRONTAL COM LOUÇA BRANCA SEM ASSENTO - FORNECIMENTO E INSTALAÇÃO. AF_01/2020</t>
  </si>
  <si>
    <t>ED-50286</t>
  </si>
  <si>
    <t>MICTÓRIO SIFONADO DE LOUÇA BRANCA, INCLUSIVE ENGATE
FLEXÍVEL, EXCLUSIVE VÁLVULA DE DESCARGA</t>
  </si>
  <si>
    <t>1.1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</si>
  <si>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</si>
  <si>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</si>
  <si>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</si>
  <si>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</si>
  <si>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</si>
  <si>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</si>
  <si>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</si>
  <si>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</si>
  <si>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</si>
  <si>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</si>
  <si>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</si>
  <si>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</si>
  <si>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</si>
  <si>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</si>
  <si>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</si>
  <si>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</si>
  <si>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</si>
  <si>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</si>
  <si>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</si>
  <si>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</si>
  <si>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</si>
  <si>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4.1</t>
  </si>
  <si>
    <t>7.1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</si>
  <si>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</si>
  <si>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</si>
  <si>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</si>
  <si>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</si>
  <si>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</si>
  <si>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</si>
  <si>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</si>
  <si>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</si>
  <si>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</si>
  <si>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5.1</t>
  </si>
  <si>
    <t>5.2</t>
  </si>
  <si>
    <t>5.3</t>
  </si>
  <si>
    <t>5.4</t>
  </si>
  <si>
    <t>5.5</t>
  </si>
  <si>
    <t>6.1</t>
  </si>
  <si>
    <t>6.2</t>
  </si>
  <si>
    <t>6.3</t>
  </si>
  <si>
    <t>6.4</t>
  </si>
  <si>
    <t>7.2</t>
  </si>
  <si>
    <t>7.3</t>
  </si>
  <si>
    <t>7.4</t>
  </si>
  <si>
    <t>7.5</t>
  </si>
  <si>
    <t>7.6</t>
  </si>
  <si>
    <t>8.1</t>
  </si>
  <si>
    <t>8.2</t>
  </si>
  <si>
    <t>8.3</t>
  </si>
  <si>
    <t>8.4</t>
  </si>
  <si>
    <t>8.5</t>
  </si>
  <si>
    <t>8.6</t>
  </si>
  <si>
    <t>9.1</t>
  </si>
  <si>
    <t>9.2</t>
  </si>
  <si>
    <t>9.3</t>
  </si>
  <si>
    <t>9.4</t>
  </si>
  <si>
    <t>9.5</t>
  </si>
  <si>
    <t>9.6</t>
  </si>
  <si>
    <t>9.7</t>
  </si>
  <si>
    <t>10.1</t>
  </si>
  <si>
    <t>10.2</t>
  </si>
  <si>
    <t>10.3</t>
  </si>
  <si>
    <t>10.4</t>
  </si>
  <si>
    <t>10.5</t>
  </si>
  <si>
    <t>10.6</t>
  </si>
  <si>
    <t>10.7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</si>
  <si>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</si>
  <si>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</si>
  <si>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</si>
  <si>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</si>
  <si>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</si>
  <si>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</si>
  <si>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</si>
  <si>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</si>
  <si>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</si>
  <si>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</si>
  <si>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</si>
  <si>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</si>
  <si>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</si>
  <si>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</si>
  <si>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</si>
  <si>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</si>
  <si>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</si>
  <si>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</si>
  <si>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</si>
  <si>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</si>
  <si>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</si>
  <si>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>11.22</t>
  </si>
  <si>
    <t>11.23</t>
  </si>
  <si>
    <t>11.24</t>
  </si>
  <si>
    <t>11.25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</si>
  <si>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</si>
  <si>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</si>
  <si>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</si>
  <si>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</si>
  <si>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</si>
  <si>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</si>
  <si>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</si>
  <si>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</si>
  <si>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</si>
  <si>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</si>
  <si>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</si>
  <si>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</si>
  <si>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13.1</t>
  </si>
  <si>
    <t>13.2</t>
  </si>
  <si>
    <t>13.3</t>
  </si>
  <si>
    <t>13.4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</si>
  <si>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</si>
  <si>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</si>
  <si>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</si>
  <si>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</si>
  <si>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</si>
  <si>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</si>
  <si>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</si>
  <si>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</si>
  <si>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</si>
  <si>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</si>
  <si>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</si>
  <si>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</si>
  <si>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15.1</t>
  </si>
  <si>
    <t>OBRA: CONSTRUÇÃO DA CÂMADA MUNICIPAL DE DELTA - MG</t>
  </si>
  <si>
    <t>CIDADE: DELTA - MG</t>
  </si>
  <si>
    <t>ÁREA DA CONSTRUÇÃO: 467,00 M²</t>
  </si>
  <si>
    <t xml:space="preserve">AUTOR PLANILHA R.T.: DAVID ALBERT SILVA - ENG. CIVIL - CREA/MG 68.259/D     </t>
  </si>
  <si>
    <t>CONSTRUÇÃO DA CÂMADA MUNICIPAL DE DELTA - MG</t>
  </si>
  <si>
    <t>DAVID ALBERT SILVA</t>
  </si>
  <si>
    <t>CRONOGRAMA FÍSICO-FINANCEIRO</t>
  </si>
  <si>
    <t>Valores</t>
  </si>
  <si>
    <t>1º MÊS</t>
  </si>
  <si>
    <t>2º MÊS</t>
  </si>
  <si>
    <t>3º MÊS</t>
  </si>
  <si>
    <t>4º MÊS</t>
  </si>
  <si>
    <t>TOTAL DOS SERVIÇOS</t>
  </si>
  <si>
    <t>ENDEREÇO DA OBRA: RUA ADILSON ANTÔNIO CARNEIRO</t>
  </si>
  <si>
    <t>Total</t>
  </si>
  <si>
    <t>H</t>
  </si>
  <si>
    <t>ED-4167</t>
  </si>
  <si>
    <t>ENGENHEIRO/ARQUITETO SENIOR</t>
  </si>
  <si>
    <t>ÁREA TOTAL DA EDIFICAÇÃO</t>
  </si>
  <si>
    <t>UN.</t>
  </si>
  <si>
    <t>UM.</t>
  </si>
  <si>
    <t>FORMURA</t>
  </si>
  <si>
    <t>TOTAL</t>
  </si>
  <si>
    <t>(30,00+30,00+35,00+35,00)X2m altura</t>
  </si>
  <si>
    <t>2h X 22 dias X 5 meses</t>
  </si>
  <si>
    <t>9 meses</t>
  </si>
  <si>
    <t>5 meses</t>
  </si>
  <si>
    <t>1 vez</t>
  </si>
  <si>
    <t>(0,80x0,80x0,80)x48= 24,57 + (0,8x0,8x1,60)x10= 10,24 + (22,20+1,50+4,65+3,00+3,0+3,0+3,0+3,0+3,0+3,0+12,20+12,20+5,75+5,75+22,20+22,20+3,00+6,50+19,10+19,10+19,10+3,00+3,00+3,00+3,00+19,10+19,10+19,10+3,00+3,00+4,70+4,70+3,00) = 287ml X 0,25X0,40 = 28,70</t>
  </si>
  <si>
    <t>(0,80x0,80)x48= 30,72 + (0,8x1,60)x10= 12,80 + (22,20+1,50+4,65+3,00+3,0+3,0+3,0+3,0+3,0+3,0+12,20+12,20+5,75+5,75+22,20+22,20+3,00+6,50+19,10+19,10+19,10+3,00+3,00+3,00+3,00+19,10+19,10+19,10+3,00+3,00+4,70+4,70+3,00) = 287ml X 0,15 = 43,05</t>
  </si>
  <si>
    <t>86,57X0,10</t>
  </si>
  <si>
    <t>63,51/4</t>
  </si>
  <si>
    <t>67X6</t>
  </si>
  <si>
    <t>(1PÇ X 3,23)X48X0,1 = 15,50KG + (1PÇ X 3,21)X48X0,1 = 15,40KG</t>
  </si>
  <si>
    <t>283,00 KG PROJETO BALDRAME</t>
  </si>
  <si>
    <t>(3PÇ X 1,82)X10X0,395 = 21,56KG + (4PÇ X 1,74)X10X0,395 = 27,49KG + (2PÇ X 2 X 2,90)X10X0,395 = 45,82KG + 520KG PROJETO BALDRAME</t>
  </si>
  <si>
    <t>(11PÇ X 2,92)X10X0,60 = 192,72KG + (2PÇ X 2,92)X48X0,60 = 168,19KG + (2PÇ X 2,88)X48X0,60 = 165,88KG + (2PÇ X 2,96)X48X0,60 = 170,49KG</t>
  </si>
  <si>
    <t>(1,60X0,80X0,80)X10 = 10,24 + (0,80X0,80X0,80)X48 = 24,57 + (287+,015+0,30) = 12,91</t>
  </si>
  <si>
    <t>(22,20+1,50+4,65+3,00+3,0+3,0+3,0+3,0+3,0+3,0+12,20+12,20+5,75+5,75+22,20+22,20+3,00+6,50+19,10+19,10+19,10+3,00+3,00+3,00+3,00+19,10+19,10+19,10+3,00+3,00+4,70+4,70+3,00) = 287ml X0,30X2 = 172,20</t>
  </si>
  <si>
    <t>(22,20+1,50+4,65+3,00+3,0+3,0+3,0+3,0+3,0+3,0+12,20+12,20+5,75+5,75+22,20+22,20+3,00+6,50+19,10+19,10+19,10+3,00+3,00+3,00+3,00+19,10+19,10+19,10+3,00+3,00+4,70+4,70+3,00) = 287ml X (0,30+0,15+0,30) = 215,25</t>
  </si>
  <si>
    <t>154+238+398</t>
  </si>
  <si>
    <t>130+63</t>
  </si>
  <si>
    <t>59+371</t>
  </si>
  <si>
    <t>72+130+1040</t>
  </si>
  <si>
    <t>244+90+258</t>
  </si>
  <si>
    <t>0,30X3,00X2X58</t>
  </si>
  <si>
    <t>1,67+1,06+11,06+6,50+9,07+1,68</t>
  </si>
  <si>
    <t xml:space="preserve">(12,20+4,75+3,45+10,55+10,55) X 3,50 = </t>
  </si>
  <si>
    <t>(4,65+4,65+4,75+4,75+5,75+5,75+22,20+6,50+12,60+19,10)= 90,70 X 4,95 = 448,96 + (4,65+4,65+3,00+3,00+3,00+3,00+3,00+3,00+3,00+22,20+6,50+19,10+3,00+3,00+3,00+19,10+3,00+3,00+3,00+4,70+4,70+3,00)= 124,60 X 3,00 = 373,80 (448,96+373,80)</t>
  </si>
  <si>
    <t>22X1,20</t>
  </si>
  <si>
    <t>3X1</t>
  </si>
  <si>
    <t>(822,76+145,25)X2</t>
  </si>
  <si>
    <t>1936,02 - 140,40</t>
  </si>
  <si>
    <t>(3,00+3,00+3,00+3,00) + (3,00+3,00+1,40+1,40) + (3,00+3,00+1,40+1,40) + (3,00+3,00+1,50+1,50) + (1,10+1,10+3,00+3,00) = 46,80X3</t>
  </si>
  <si>
    <t>21,90+21,90+12,20+5,60+9,90+9,90+6,00+6,00+7,90+7,90</t>
  </si>
  <si>
    <t>21,90+12,20+21,90+5,60</t>
  </si>
  <si>
    <t>(18,80X8 + 21,90X8)</t>
  </si>
  <si>
    <t>2 UNIDADES</t>
  </si>
  <si>
    <t>21 UNIDADES</t>
  </si>
  <si>
    <t>1 UNIDADE</t>
  </si>
  <si>
    <t>(1,50X1,00X17)+(0,80X0,60X3)+(1,00X1,00X2)</t>
  </si>
  <si>
    <t>(3,00X2,10)</t>
  </si>
  <si>
    <t>(1,00X0,60X4)</t>
  </si>
  <si>
    <t>(2,70X2,30+2,60X2,30)</t>
  </si>
  <si>
    <t>(4,65+4,65+4,75+4,75+5,75+5,75+22,20+6,50+12,60+19,10)= 90,70 X 3 = 272,10 + (4,65+4,65+3,00+3,00+3,00+3,00+3,00+3,00+3,00+22,20+6,50+19,10+3,00+3,00+3,00+19,10+3,00+3,00+3,00+4,70+4,70+3,00)= 124,60 X 3,00 X 2 = 747,60 (272,10+747,60) - 140,40</t>
  </si>
  <si>
    <t>(0,80X2,10X2X21)+(0,90X2,10X2X2)</t>
  </si>
  <si>
    <t>3 UNIDADES</t>
  </si>
  <si>
    <t>16 UNIDADES</t>
  </si>
  <si>
    <t>4 UNIDADES</t>
  </si>
  <si>
    <t>5 UNIDADES</t>
  </si>
  <si>
    <t>6 UNIDADES</t>
  </si>
  <si>
    <t>3,00+2,00+1,50+1,50</t>
  </si>
  <si>
    <t>2,00+2,00+2,00</t>
  </si>
  <si>
    <t>8,50+1,50</t>
  </si>
  <si>
    <t>(2,00X7)+5</t>
  </si>
  <si>
    <t>18,00+16,00+14,00+14,00+12,00+2,00+3,00</t>
  </si>
  <si>
    <t>22,00+18,00+11,00+5,00+1,00+10,00+5,00+22,00+18,00+12,00+11,00+10,00+9,00+8,00</t>
  </si>
  <si>
    <t>97 UNIDADES</t>
  </si>
  <si>
    <t>22 UNIDADES</t>
  </si>
  <si>
    <t>138 UNIDADES</t>
  </si>
  <si>
    <t>20 UNIDADES</t>
  </si>
  <si>
    <t>15 UNIDADES</t>
  </si>
  <si>
    <t>93 UNIDADES</t>
  </si>
  <si>
    <t>8 UNIDADES</t>
  </si>
  <si>
    <t>19 UNIDADES</t>
  </si>
  <si>
    <t>9 UNIDADES</t>
  </si>
  <si>
    <t>1,00+1,00</t>
  </si>
  <si>
    <t>(1,30X0,50+1,20X0,50+1,15X0,60)</t>
  </si>
  <si>
    <t>(0,80X1,80X2)</t>
  </si>
  <si>
    <t>(1,50X17)+(0,80X3)+(1,00X2)+(21X0,80)+(2X0,90)</t>
  </si>
  <si>
    <t xml:space="preserve">101616 </t>
  </si>
  <si>
    <t>PREPARO DE FUNDO DE VALA COM LARGURA MENOR QUE 1,5 M (ACERTO DO SOLO NATURAL). AF_08/2020</t>
  </si>
  <si>
    <t xml:space="preserve">96995 </t>
  </si>
  <si>
    <t>REATERRO MANUAL APILOADO COM SOQUETE. AF_10/2017</t>
  </si>
  <si>
    <t>MEMORIAL DE CALCULO</t>
  </si>
  <si>
    <t>TIPO DE OBRA DO EMPREENDIMENTO</t>
  </si>
  <si>
    <t>DESONERAÇÃO</t>
  </si>
  <si>
    <t>Construção e Reforma de Edifícios</t>
  </si>
  <si>
    <t>Conforme legislação tributária municipal, definir estimativa de percentual da base de cálculo para o ISS:</t>
  </si>
  <si>
    <t>Sobre a base de cálculo, definir a respectiva alíquota do ISS (entre 2% e 5%):</t>
  </si>
  <si>
    <t>Itens</t>
  </si>
  <si>
    <t>Siglas</t>
  </si>
  <si>
    <t>% Adotado</t>
  </si>
  <si>
    <t>Situação</t>
  </si>
  <si>
    <t>1º Quartil</t>
  </si>
  <si>
    <t>Médio</t>
  </si>
  <si>
    <t>3º Quartil</t>
  </si>
  <si>
    <t>-</t>
  </si>
  <si>
    <t>Tributos (impostos COFINS 3%, e  PIS 0,65%)</t>
  </si>
  <si>
    <t>CP</t>
  </si>
  <si>
    <t>Tributos (ISS, variável de acordo com o município)</t>
  </si>
  <si>
    <t>ISS</t>
  </si>
  <si>
    <t>Tributos (Contribuição Previdenciária sobre a Receita Bruta - 0% ou 4,5% - Desoneração)</t>
  </si>
  <si>
    <t>CPRB</t>
  </si>
  <si>
    <t>BDI SEM desoneração
(Fórmula Acórdão TCU)</t>
  </si>
  <si>
    <t>BDI PAD</t>
  </si>
  <si>
    <t>Os valores de BDI foram calculados com o emprego da fórmula:</t>
  </si>
  <si>
    <t xml:space="preserve"> - 1</t>
  </si>
  <si>
    <t>Observações:</t>
  </si>
  <si>
    <t>Local</t>
  </si>
  <si>
    <t>Data</t>
  </si>
  <si>
    <t>OBJETO: CONSTRUÇÃO DA CÂMADA MUNICIPAL DE DELTA - MG</t>
  </si>
  <si>
    <t>Administração Central</t>
  </si>
  <si>
    <t>Seguro e Garantia</t>
  </si>
  <si>
    <t>Risco</t>
  </si>
  <si>
    <t>Despesas Financeiras</t>
  </si>
  <si>
    <t>Lucro</t>
  </si>
  <si>
    <t>AC</t>
  </si>
  <si>
    <t>SG</t>
  </si>
  <si>
    <t>R</t>
  </si>
  <si>
    <t>DF</t>
  </si>
  <si>
    <t>L</t>
  </si>
  <si>
    <t>ok</t>
  </si>
  <si>
    <t>Delta - MG</t>
  </si>
  <si>
    <t>Declaro para os devidos fins que, conforme legislação tributária municipal, a base de cálculo para Construção e Reforma de Edifícios, é de 100%, com a respectiva alíquota de 2%.</t>
  </si>
  <si>
    <t>PLANILHA BDI</t>
  </si>
  <si>
    <t>3 meses</t>
  </si>
  <si>
    <t>CÓDIGO           SINAPI / SETOP</t>
  </si>
  <si>
    <t>BDI: 25,00%</t>
  </si>
  <si>
    <t>ÁREA TOTAL DA EDIFICAÇÃO - 35,56m (GARAGEM)</t>
  </si>
  <si>
    <t>CONTRAPISO DESEMPENADO COM ARGAMASSA, TRAÇO 1:3 (CIMENTO E AREIA), ESP. 50MM</t>
  </si>
  <si>
    <t>101747</t>
  </si>
  <si>
    <t xml:space="preserve">PISO EM CONCRETO 20 MPA PREPARO MECÂNICO, ESPESSURA 7CM. AF_09/2020 </t>
  </si>
  <si>
    <t>ED-50619</t>
  </si>
  <si>
    <t>8.7</t>
  </si>
  <si>
    <t>POLIMENTO MECÂNICO DE PISO EM CONCRETO COM NIVELAMENTO A LASER (NÍVEL ZERO)</t>
  </si>
  <si>
    <t xml:space="preserve">ED-48534 </t>
  </si>
  <si>
    <t>DIVISÓRIA EM MARMORITE E = 3 CM, INCLUSIVE FERRAGENS EM LATÃO CROMADO</t>
  </si>
  <si>
    <t>ÁREA TOTAL DA GARAGEM = 35,56m</t>
  </si>
  <si>
    <t>ED-49788</t>
  </si>
  <si>
    <t>FORNECIMENTO DE CONCRETO ESTRUTURAL, PREPARADO EM
OBRA COM BETONEIRA, COM FCK 30 MPA, INCLUSIVE
LANÇAMENTO, ADENSAMENTO E ACABAMENTO (FUNDAÇÃO)</t>
  </si>
  <si>
    <t>93196</t>
  </si>
  <si>
    <t>CONTRAVERGA MOLDADA IN LOCO EM CONCRETO PARA VÃOS DE ATÉ 1,5 M DE COMPRIMENTO. AF_03/2016</t>
  </si>
  <si>
    <t>5.6</t>
  </si>
  <si>
    <t>17X2 + 1,50X9</t>
  </si>
  <si>
    <t>ESTRUTURA DE MADEIRA PARA COBERTURA / ENGRADAMENTO PARA TELHADO DE FIBROCIMENTO ONDULADA</t>
  </si>
  <si>
    <t>REGULARIZAÇÃO E COMPACTAÇÃO DE SOLO / REGULARIZAÇÃO E COMPACTAÇÃO DE TERRENO MANUAL, COM SOQUETE</t>
  </si>
  <si>
    <t>1,00+2,00+3,00+14,00</t>
  </si>
  <si>
    <t>DAVID ALBERT SILVA ENGENHARIA E HOTELARIA - ME</t>
  </si>
  <si>
    <t>CNPJ: 24.585.430/0001-80</t>
  </si>
  <si>
    <t>CREA: MG-175.308 D / MG</t>
  </si>
  <si>
    <t>_______________________________________________</t>
  </si>
  <si>
    <t>Delta - MG, dia 28 de Outubro de 2021</t>
  </si>
  <si>
    <t>28 de Outubro 2021</t>
  </si>
  <si>
    <t>DATA ELABORAÇÃO: 28/10/2021                              SINAPI UTILIZADO - REFERÊNCIA: SETEMBRO/2021 / SETOP: JUNHO/2021</t>
  </si>
  <si>
    <t xml:space="preserve">DATA ELABORAÇÃO: 28/10/2021                             </t>
  </si>
  <si>
    <t>SINAPI UTILIZADO - REFERÊNCIA: SETEMBRO/2021 / SETOP: JUNHO/2021</t>
  </si>
</sst>
</file>

<file path=xl/styles.xml><?xml version="1.0" encoding="utf-8"?>
<styleSheet xmlns="http://schemas.openxmlformats.org/spreadsheetml/2006/main">
  <numFmts count="10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&quot;R$ &quot;#,##0.00"/>
    <numFmt numFmtId="166" formatCode="ddd"/>
    <numFmt numFmtId="167" formatCode="_(&quot;R$&quot;* #,##0.0000_);_(&quot;R$&quot;* \(#,##0.0000\);_(&quot;R$&quot;* &quot;-&quot;????_);_(@_)"/>
    <numFmt numFmtId="168" formatCode="d/mm/yyyy"/>
    <numFmt numFmtId="169" formatCode="_(&quot;R$ &quot;* #,##0.00_);_(&quot;R$ &quot;* \(#,##0.00\);_(&quot;R$ &quot;* &quot;-&quot;??_);_(@_)"/>
    <numFmt numFmtId="170" formatCode="General;General;"/>
    <numFmt numFmtId="171" formatCode="[$-F800]dddd\,\ mmmm\ dd\,\ yyyy"/>
    <numFmt numFmtId="172" formatCode="dd\ &quot;de&quot;\ mmmm\ &quot;de&quot;\ yyyy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indexed="8"/>
      <name val="Times New Roman"/>
      <family val="1"/>
    </font>
    <font>
      <sz val="1"/>
      <color indexed="8"/>
      <name val="Courier"/>
      <family val="3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i/>
      <sz val="12"/>
      <name val="Calibri"/>
      <family val="2"/>
    </font>
    <font>
      <i/>
      <u/>
      <sz val="12"/>
      <name val="Calibri"/>
      <family val="2"/>
    </font>
    <font>
      <u/>
      <sz val="1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0" fillId="0" borderId="0">
      <protection locked="0"/>
    </xf>
    <xf numFmtId="165" fontId="2" fillId="0" borderId="0">
      <protection locked="0"/>
    </xf>
    <xf numFmtId="166" fontId="2" fillId="0" borderId="0">
      <protection locked="0"/>
    </xf>
    <xf numFmtId="168" fontId="2" fillId="0" borderId="0">
      <protection locked="0"/>
    </xf>
    <xf numFmtId="164" fontId="4" fillId="0" borderId="0" applyFont="0" applyFill="0" applyBorder="0" applyAlignment="0" applyProtection="0"/>
    <xf numFmtId="167" fontId="2" fillId="0" borderId="0">
      <protection locked="0"/>
    </xf>
    <xf numFmtId="167" fontId="2" fillId="0" borderId="0">
      <protection locked="0"/>
    </xf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  <xf numFmtId="169" fontId="2" fillId="0" borderId="0" applyFont="0" applyFill="0" applyBorder="0" applyAlignment="0" applyProtection="0"/>
  </cellStyleXfs>
  <cellXfs count="184">
    <xf numFmtId="0" fontId="0" fillId="0" borderId="0" xfId="0"/>
    <xf numFmtId="0" fontId="5" fillId="0" borderId="3" xfId="0" applyFont="1" applyBorder="1" applyAlignment="1">
      <alignment horizontal="center"/>
    </xf>
    <xf numFmtId="2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" fillId="0" borderId="0" xfId="0" applyFont="1"/>
    <xf numFmtId="0" fontId="12" fillId="0" borderId="3" xfId="8" applyFont="1" applyBorder="1" applyAlignment="1">
      <alignment horizontal="center"/>
    </xf>
    <xf numFmtId="0" fontId="12" fillId="0" borderId="4" xfId="8" applyFont="1" applyFill="1" applyBorder="1" applyAlignment="1">
      <alignment horizontal="center"/>
    </xf>
    <xf numFmtId="0" fontId="12" fillId="0" borderId="4" xfId="8" applyFont="1" applyBorder="1" applyAlignment="1">
      <alignment horizontal="center"/>
    </xf>
    <xf numFmtId="0" fontId="12" fillId="0" borderId="10" xfId="8" applyFont="1" applyBorder="1" applyAlignment="1">
      <alignment horizontal="center"/>
    </xf>
    <xf numFmtId="0" fontId="12" fillId="0" borderId="14" xfId="8" applyFont="1" applyFill="1" applyBorder="1"/>
    <xf numFmtId="4" fontId="12" fillId="0" borderId="11" xfId="8" applyNumberFormat="1" applyFont="1" applyBorder="1" applyAlignment="1">
      <alignment horizontal="center"/>
    </xf>
    <xf numFmtId="10" fontId="13" fillId="0" borderId="15" xfId="8" applyNumberFormat="1" applyFont="1" applyBorder="1" applyAlignment="1">
      <alignment horizontal="center"/>
    </xf>
    <xf numFmtId="10" fontId="13" fillId="0" borderId="4" xfId="8" applyNumberFormat="1" applyFont="1" applyBorder="1" applyAlignment="1">
      <alignment horizontal="center"/>
    </xf>
    <xf numFmtId="9" fontId="13" fillId="0" borderId="4" xfId="8" applyNumberFormat="1" applyFont="1" applyBorder="1" applyAlignment="1">
      <alignment horizontal="center"/>
    </xf>
    <xf numFmtId="9" fontId="12" fillId="0" borderId="10" xfId="8" applyNumberFormat="1" applyFont="1" applyBorder="1" applyAlignment="1">
      <alignment horizontal="center"/>
    </xf>
    <xf numFmtId="0" fontId="12" fillId="0" borderId="13" xfId="8" applyFont="1" applyFill="1" applyBorder="1"/>
    <xf numFmtId="0" fontId="12" fillId="0" borderId="12" xfId="8" applyFont="1" applyBorder="1" applyAlignment="1">
      <alignment horizontal="center"/>
    </xf>
    <xf numFmtId="4" fontId="13" fillId="0" borderId="15" xfId="8" applyNumberFormat="1" applyFont="1" applyBorder="1" applyAlignment="1">
      <alignment horizontal="center"/>
    </xf>
    <xf numFmtId="4" fontId="12" fillId="0" borderId="10" xfId="8" applyNumberFormat="1" applyFont="1" applyBorder="1" applyAlignment="1">
      <alignment horizontal="center"/>
    </xf>
    <xf numFmtId="0" fontId="12" fillId="0" borderId="14" xfId="8" applyFont="1" applyFill="1" applyBorder="1" applyAlignment="1">
      <alignment horizontal="justify" vertical="justify"/>
    </xf>
    <xf numFmtId="4" fontId="12" fillId="0" borderId="11" xfId="8" applyNumberFormat="1" applyFont="1" applyBorder="1" applyAlignment="1">
      <alignment horizontal="center" vertical="justify"/>
    </xf>
    <xf numFmtId="9" fontId="13" fillId="0" borderId="15" xfId="8" applyNumberFormat="1" applyFont="1" applyBorder="1" applyAlignment="1">
      <alignment horizontal="center"/>
    </xf>
    <xf numFmtId="0" fontId="13" fillId="0" borderId="13" xfId="8" applyFont="1" applyFill="1" applyBorder="1" applyAlignment="1">
      <alignment horizontal="justify" vertical="justify"/>
    </xf>
    <xf numFmtId="0" fontId="13" fillId="0" borderId="12" xfId="8" applyFont="1" applyBorder="1" applyAlignment="1">
      <alignment horizontal="center" vertical="justify"/>
    </xf>
    <xf numFmtId="10" fontId="12" fillId="0" borderId="10" xfId="8" applyNumberFormat="1" applyFont="1" applyBorder="1" applyAlignment="1">
      <alignment horizontal="center"/>
    </xf>
    <xf numFmtId="0" fontId="12" fillId="0" borderId="13" xfId="8" applyFont="1" applyFill="1" applyBorder="1" applyAlignment="1">
      <alignment horizontal="left" vertical="justify"/>
    </xf>
    <xf numFmtId="2" fontId="13" fillId="0" borderId="12" xfId="8" applyNumberFormat="1" applyFont="1" applyBorder="1" applyAlignment="1">
      <alignment horizontal="center" vertical="justify"/>
    </xf>
    <xf numFmtId="0" fontId="12" fillId="0" borderId="3" xfId="8" applyFont="1" applyBorder="1" applyAlignment="1">
      <alignment horizontal="justify" vertical="justify"/>
    </xf>
    <xf numFmtId="0" fontId="14" fillId="0" borderId="4" xfId="8" applyFont="1" applyFill="1" applyBorder="1" applyAlignment="1">
      <alignment vertical="justify"/>
    </xf>
    <xf numFmtId="4" fontId="14" fillId="2" borderId="4" xfId="8" applyNumberFormat="1" applyFont="1" applyFill="1" applyBorder="1" applyAlignment="1">
      <alignment horizontal="center" vertical="justify"/>
    </xf>
    <xf numFmtId="4" fontId="12" fillId="0" borderId="4" xfId="8" applyNumberFormat="1" applyFont="1" applyFill="1" applyBorder="1" applyAlignment="1">
      <alignment horizontal="center" vertical="justify"/>
    </xf>
    <xf numFmtId="0" fontId="13" fillId="0" borderId="4" xfId="8" applyFont="1" applyFill="1" applyBorder="1"/>
    <xf numFmtId="0" fontId="13" fillId="2" borderId="4" xfId="8" applyFont="1" applyFill="1" applyBorder="1" applyAlignment="1">
      <alignment horizontal="center"/>
    </xf>
    <xf numFmtId="10" fontId="14" fillId="0" borderId="4" xfId="8" applyNumberFormat="1" applyFont="1" applyFill="1" applyBorder="1" applyAlignment="1">
      <alignment horizontal="center" vertical="justify"/>
    </xf>
    <xf numFmtId="10" fontId="14" fillId="2" borderId="10" xfId="8" applyNumberFormat="1" applyFont="1" applyFill="1" applyBorder="1" applyAlignment="1">
      <alignment horizontal="center" vertical="justify"/>
    </xf>
    <xf numFmtId="0" fontId="15" fillId="0" borderId="1" xfId="8" applyFont="1" applyBorder="1" applyAlignment="1">
      <alignment horizontal="justify" vertical="justify"/>
    </xf>
    <xf numFmtId="0" fontId="15" fillId="0" borderId="2" xfId="8" applyFont="1" applyFill="1" applyBorder="1" applyAlignment="1">
      <alignment horizontal="justify" vertical="justify"/>
    </xf>
    <xf numFmtId="4" fontId="15" fillId="0" borderId="2" xfId="8" applyNumberFormat="1" applyFont="1" applyBorder="1" applyAlignment="1">
      <alignment horizontal="right" vertical="justify"/>
    </xf>
    <xf numFmtId="4" fontId="16" fillId="0" borderId="2" xfId="8" applyNumberFormat="1" applyFont="1" applyBorder="1" applyAlignment="1">
      <alignment horizontal="right"/>
    </xf>
    <xf numFmtId="4" fontId="15" fillId="0" borderId="18" xfId="8" applyNumberFormat="1" applyFont="1" applyBorder="1" applyAlignment="1">
      <alignment horizontal="right"/>
    </xf>
    <xf numFmtId="0" fontId="17" fillId="0" borderId="0" xfId="8" applyFont="1"/>
    <xf numFmtId="0" fontId="2" fillId="0" borderId="0" xfId="8" applyFont="1"/>
    <xf numFmtId="0" fontId="19" fillId="0" borderId="4" xfId="8" applyFont="1" applyBorder="1" applyAlignment="1">
      <alignment horizontal="center" vertical="center"/>
    </xf>
    <xf numFmtId="10" fontId="19" fillId="4" borderId="4" xfId="8" applyNumberFormat="1" applyFont="1" applyFill="1" applyBorder="1" applyAlignment="1" applyProtection="1">
      <alignment horizontal="center" vertical="center"/>
      <protection locked="0"/>
    </xf>
    <xf numFmtId="4" fontId="18" fillId="0" borderId="4" xfId="8" applyNumberFormat="1" applyFont="1" applyBorder="1" applyAlignment="1">
      <alignment horizontal="center" vertical="center"/>
    </xf>
    <xf numFmtId="10" fontId="19" fillId="0" borderId="4" xfId="8" applyNumberFormat="1" applyFont="1" applyBorder="1" applyAlignment="1">
      <alignment horizontal="center" vertical="center"/>
    </xf>
    <xf numFmtId="0" fontId="19" fillId="0" borderId="4" xfId="8" applyFont="1" applyBorder="1" applyAlignment="1">
      <alignment horizontal="center" vertical="center" wrapText="1"/>
    </xf>
    <xf numFmtId="4" fontId="18" fillId="0" borderId="4" xfId="8" applyNumberFormat="1" applyFont="1" applyBorder="1" applyAlignment="1">
      <alignment horizontal="center" vertical="center" wrapText="1"/>
    </xf>
    <xf numFmtId="0" fontId="20" fillId="0" borderId="0" xfId="8" applyFont="1" applyAlignment="1">
      <alignment horizontal="center" vertical="center" wrapText="1"/>
    </xf>
    <xf numFmtId="10" fontId="20" fillId="0" borderId="0" xfId="8" applyNumberFormat="1" applyFont="1" applyAlignment="1">
      <alignment horizontal="center" vertical="center"/>
    </xf>
    <xf numFmtId="4" fontId="18" fillId="0" borderId="0" xfId="8" applyNumberFormat="1" applyFont="1" applyAlignment="1">
      <alignment horizontal="center" vertical="center" wrapText="1"/>
    </xf>
    <xf numFmtId="0" fontId="2" fillId="0" borderId="0" xfId="8" applyFont="1" applyAlignment="1">
      <alignment horizontal="center" vertical="top"/>
    </xf>
    <xf numFmtId="0" fontId="23" fillId="0" borderId="0" xfId="8" applyFont="1" applyAlignment="1">
      <alignment horizontal="center" vertical="top"/>
    </xf>
    <xf numFmtId="172" fontId="2" fillId="0" borderId="0" xfId="8" applyNumberFormat="1" applyFont="1"/>
    <xf numFmtId="0" fontId="17" fillId="0" borderId="14" xfId="8" applyFont="1" applyBorder="1" applyAlignment="1">
      <alignment horizontal="left"/>
    </xf>
    <xf numFmtId="0" fontId="2" fillId="0" borderId="14" xfId="8" applyFont="1" applyBorder="1"/>
    <xf numFmtId="0" fontId="17" fillId="0" borderId="0" xfId="11" applyFont="1" applyAlignment="1">
      <alignment horizontal="left" vertical="top"/>
    </xf>
    <xf numFmtId="0" fontId="17" fillId="0" borderId="0" xfId="0" applyFont="1"/>
    <xf numFmtId="4" fontId="6" fillId="0" borderId="4" xfId="0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left" vertical="center"/>
    </xf>
    <xf numFmtId="2" fontId="6" fillId="5" borderId="4" xfId="0" applyNumberFormat="1" applyFont="1" applyFill="1" applyBorder="1" applyAlignment="1">
      <alignment horizontal="center" vertical="center"/>
    </xf>
    <xf numFmtId="4" fontId="6" fillId="5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6" fillId="0" borderId="4" xfId="0" applyNumberFormat="1" applyFont="1" applyBorder="1" applyAlignment="1">
      <alignment horizontal="center" vertical="center"/>
    </xf>
    <xf numFmtId="4" fontId="6" fillId="0" borderId="15" xfId="0" applyNumberFormat="1" applyFont="1" applyFill="1" applyBorder="1" applyAlignment="1">
      <alignment horizontal="center" vertical="center"/>
    </xf>
    <xf numFmtId="0" fontId="12" fillId="0" borderId="17" xfId="8" applyFont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2" fillId="0" borderId="16" xfId="8" applyFont="1" applyBorder="1" applyAlignment="1">
      <alignment horizontal="center" vertical="center"/>
    </xf>
    <xf numFmtId="0" fontId="12" fillId="0" borderId="17" xfId="8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8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center"/>
    </xf>
    <xf numFmtId="0" fontId="21" fillId="0" borderId="0" xfId="0" quotePrefix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70" fontId="2" fillId="0" borderId="0" xfId="8" applyNumberFormat="1" applyFont="1" applyAlignment="1">
      <alignment horizontal="left"/>
    </xf>
    <xf numFmtId="0" fontId="17" fillId="0" borderId="4" xfId="8" applyFont="1" applyBorder="1" applyAlignment="1">
      <alignment horizontal="center" vertical="center"/>
    </xf>
    <xf numFmtId="0" fontId="2" fillId="0" borderId="4" xfId="8" applyFont="1" applyBorder="1" applyAlignment="1">
      <alignment horizontal="left" vertical="center" wrapText="1"/>
    </xf>
    <xf numFmtId="0" fontId="17" fillId="0" borderId="0" xfId="8" applyFont="1" applyAlignment="1">
      <alignment horizontal="left" vertical="center"/>
    </xf>
    <xf numFmtId="0" fontId="21" fillId="0" borderId="0" xfId="0" applyFont="1" applyAlignment="1">
      <alignment horizontal="center" vertical="top"/>
    </xf>
    <xf numFmtId="0" fontId="2" fillId="0" borderId="4" xfId="8" applyFont="1" applyBorder="1" applyAlignment="1">
      <alignment horizontal="left" vertical="center"/>
    </xf>
    <xf numFmtId="0" fontId="20" fillId="0" borderId="0" xfId="8" applyFont="1" applyAlignment="1">
      <alignment horizontal="left" vertical="center" wrapText="1"/>
    </xf>
    <xf numFmtId="0" fontId="24" fillId="0" borderId="4" xfId="8" applyFont="1" applyBorder="1" applyAlignment="1">
      <alignment horizontal="center" vertical="center" wrapText="1"/>
    </xf>
    <xf numFmtId="49" fontId="2" fillId="4" borderId="6" xfId="8" applyNumberFormat="1" applyFont="1" applyFill="1" applyBorder="1" applyAlignment="1" applyProtection="1">
      <alignment horizontal="left" vertical="top" wrapText="1"/>
      <protection locked="0"/>
    </xf>
    <xf numFmtId="49" fontId="2" fillId="4" borderId="7" xfId="8" applyNumberFormat="1" applyFont="1" applyFill="1" applyBorder="1" applyAlignment="1" applyProtection="1">
      <alignment horizontal="left" vertical="top" wrapText="1"/>
      <protection locked="0"/>
    </xf>
    <xf numFmtId="49" fontId="2" fillId="4" borderId="15" xfId="8" applyNumberFormat="1" applyFont="1" applyFill="1" applyBorder="1" applyAlignment="1" applyProtection="1">
      <alignment horizontal="left" vertical="top" wrapText="1"/>
      <protection locked="0"/>
    </xf>
    <xf numFmtId="170" fontId="2" fillId="0" borderId="13" xfId="8" applyNumberFormat="1" applyFont="1" applyBorder="1" applyAlignment="1">
      <alignment horizontal="left"/>
    </xf>
    <xf numFmtId="171" fontId="2" fillId="0" borderId="13" xfId="8" applyNumberFormat="1" applyFont="1" applyBorder="1" applyAlignment="1">
      <alignment horizontal="left"/>
    </xf>
    <xf numFmtId="0" fontId="16" fillId="0" borderId="4" xfId="8" applyFont="1" applyBorder="1" applyAlignment="1">
      <alignment horizontal="left" wrapText="1"/>
    </xf>
    <xf numFmtId="10" fontId="16" fillId="4" borderId="4" xfId="8" applyNumberFormat="1" applyFont="1" applyFill="1" applyBorder="1" applyAlignment="1" applyProtection="1">
      <alignment horizontal="center"/>
      <protection locked="0"/>
    </xf>
    <xf numFmtId="0" fontId="16" fillId="0" borderId="4" xfId="8" applyFont="1" applyBorder="1" applyAlignment="1">
      <alignment horizontal="left"/>
    </xf>
    <xf numFmtId="0" fontId="18" fillId="0" borderId="4" xfId="8" applyFont="1" applyBorder="1" applyAlignment="1">
      <alignment horizontal="center" vertical="center"/>
    </xf>
    <xf numFmtId="4" fontId="18" fillId="0" borderId="4" xfId="8" applyNumberFormat="1" applyFont="1" applyBorder="1" applyAlignment="1">
      <alignment horizontal="center" vertical="center" wrapText="1"/>
    </xf>
    <xf numFmtId="0" fontId="5" fillId="0" borderId="19" xfId="11" applyFont="1" applyBorder="1" applyAlignment="1">
      <alignment horizontal="left" vertical="top"/>
    </xf>
    <xf numFmtId="0" fontId="5" fillId="0" borderId="0" xfId="11" applyFont="1" applyAlignment="1">
      <alignment horizontal="left" vertical="top"/>
    </xf>
    <xf numFmtId="0" fontId="5" fillId="0" borderId="20" xfId="11" applyFont="1" applyBorder="1" applyAlignment="1">
      <alignment horizontal="left" vertical="top"/>
    </xf>
    <xf numFmtId="0" fontId="16" fillId="0" borderId="12" xfId="12" applyNumberFormat="1" applyFont="1" applyFill="1" applyBorder="1" applyAlignment="1" applyProtection="1">
      <alignment horizontal="left" wrapText="1"/>
    </xf>
    <xf numFmtId="0" fontId="17" fillId="0" borderId="19" xfId="11" applyFont="1" applyBorder="1" applyAlignment="1">
      <alignment horizontal="left" vertical="top"/>
    </xf>
    <xf numFmtId="0" fontId="17" fillId="0" borderId="0" xfId="11" applyFont="1" applyAlignment="1">
      <alignment horizontal="left" vertical="top"/>
    </xf>
    <xf numFmtId="0" fontId="17" fillId="0" borderId="20" xfId="11" applyFont="1" applyBorder="1" applyAlignment="1">
      <alignment horizontal="left" vertical="top"/>
    </xf>
    <xf numFmtId="169" fontId="16" fillId="4" borderId="21" xfId="12" applyFont="1" applyFill="1" applyBorder="1" applyAlignment="1" applyProtection="1">
      <alignment horizontal="left"/>
      <protection locked="0"/>
    </xf>
    <xf numFmtId="169" fontId="16" fillId="4" borderId="13" xfId="12" applyFont="1" applyFill="1" applyBorder="1" applyAlignment="1" applyProtection="1">
      <alignment horizontal="left"/>
      <protection locked="0"/>
    </xf>
    <xf numFmtId="169" fontId="16" fillId="4" borderId="22" xfId="12" applyFont="1" applyFill="1" applyBorder="1" applyAlignment="1" applyProtection="1">
      <alignment horizontal="left"/>
      <protection locked="0"/>
    </xf>
    <xf numFmtId="0" fontId="2" fillId="0" borderId="21" xfId="8" applyFont="1" applyBorder="1" applyAlignment="1">
      <alignment horizontal="center" vertical="top" wrapText="1"/>
    </xf>
    <xf numFmtId="0" fontId="2" fillId="0" borderId="22" xfId="8" applyFont="1" applyBorder="1" applyAlignment="1">
      <alignment horizontal="center" vertical="top" wrapText="1"/>
    </xf>
    <xf numFmtId="0" fontId="5" fillId="0" borderId="13" xfId="0" applyFont="1" applyBorder="1" applyAlignment="1"/>
    <xf numFmtId="0" fontId="5" fillId="0" borderId="13" xfId="0" applyFont="1" applyBorder="1" applyAlignment="1">
      <alignment wrapText="1"/>
    </xf>
    <xf numFmtId="0" fontId="0" fillId="0" borderId="14" xfId="0" applyBorder="1"/>
    <xf numFmtId="0" fontId="5" fillId="0" borderId="13" xfId="8" applyFont="1" applyFill="1" applyBorder="1" applyAlignment="1">
      <alignment horizontal="left"/>
    </xf>
    <xf numFmtId="0" fontId="5" fillId="0" borderId="13" xfId="8" applyFont="1" applyBorder="1" applyAlignment="1">
      <alignment horizontal="left"/>
    </xf>
    <xf numFmtId="14" fontId="5" fillId="0" borderId="13" xfId="8" applyNumberFormat="1" applyFont="1" applyBorder="1" applyAlignment="1">
      <alignment horizontal="center"/>
    </xf>
    <xf numFmtId="14" fontId="5" fillId="0" borderId="13" xfId="8" applyNumberFormat="1" applyFont="1" applyBorder="1" applyAlignment="1">
      <alignment horizontal="left"/>
    </xf>
    <xf numFmtId="0" fontId="3" fillId="0" borderId="23" xfId="0" applyFont="1" applyBorder="1" applyAlignment="1">
      <alignment horizontal="center"/>
    </xf>
    <xf numFmtId="0" fontId="0" fillId="0" borderId="24" xfId="0" applyBorder="1"/>
    <xf numFmtId="0" fontId="5" fillId="0" borderId="25" xfId="0" applyFont="1" applyBorder="1" applyAlignment="1"/>
    <xf numFmtId="0" fontId="0" fillId="0" borderId="26" xfId="0" applyBorder="1" applyAlignment="1"/>
    <xf numFmtId="0" fontId="0" fillId="0" borderId="27" xfId="0" applyBorder="1"/>
    <xf numFmtId="0" fontId="0" fillId="0" borderId="28" xfId="0" applyBorder="1"/>
    <xf numFmtId="0" fontId="5" fillId="0" borderId="25" xfId="8" applyFont="1" applyBorder="1" applyAlignment="1">
      <alignment horizontal="left"/>
    </xf>
    <xf numFmtId="0" fontId="0" fillId="0" borderId="26" xfId="0" applyBorder="1"/>
    <xf numFmtId="4" fontId="12" fillId="0" borderId="10" xfId="8" applyNumberFormat="1" applyFont="1" applyFill="1" applyBorder="1" applyAlignment="1">
      <alignment horizontal="center" vertical="justify"/>
    </xf>
  </cellXfs>
  <cellStyles count="13">
    <cellStyle name="Data" xfId="1"/>
    <cellStyle name="Fixo" xfId="2"/>
    <cellStyle name="Moeda 2" xfId="9"/>
    <cellStyle name="Moeda_Composicao BDI v2.1" xfId="12"/>
    <cellStyle name="Normal" xfId="0" builtinId="0"/>
    <cellStyle name="Normal 2" xfId="8"/>
    <cellStyle name="Normal_FICHA DE VERIFICAÇÃO PRELIMINAR - Plano R" xfId="11"/>
    <cellStyle name="Percentual" xfId="3"/>
    <cellStyle name="Ponto" xfId="4"/>
    <cellStyle name="Porcentagem 2" xfId="10"/>
    <cellStyle name="Separador de milhares 2" xfId="5"/>
    <cellStyle name="Titulo1" xfId="6"/>
    <cellStyle name="Titulo2" xfId="7"/>
  </cellStyles>
  <dxfs count="5">
    <dxf>
      <fill>
        <patternFill>
          <bgColor rgb="FFFFFF9E"/>
        </patternFill>
      </fill>
    </dxf>
    <dxf>
      <font>
        <b/>
        <i val="0"/>
        <color theme="1"/>
      </font>
      <fill>
        <patternFill>
          <bgColor theme="0" tint="-0.1499679555650502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</dxf>
    <dxf>
      <font>
        <condense val="0"/>
        <extend val="0"/>
        <color indexed="17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_udi2\orcament\ORGAOS\INFRAERO\Concorr&#234;ncia\CO%20009%202003%20Aerop%20Udia\Planilha%20Or&#231;ament&#225;ria%20-%20Brig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rigo/Documents/S21/Download/BDI-PO-PLQ-CFF%20Constru&#231;&#227;o%20de%20CR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_UDI2\ORCAMENT\CIDADES\OSASCO\Concorr&#234;ncia\Cp%20028-02\Anexo%20III%20-%20Planilha%20de%20Or&#231;amento\Planilha%20de%20Or&#231;amen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_UDI2\ORCAMENT\CIDADES\Uberl&#226;ndia\Cp511-01\planilha%20comparativ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_UDI2\ORCAMENT\ORGAOS\COPASA\TOMADAPR\DVLI.0.103-00-TNO\Dvli.0.103-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_UDI1\ORCAMENT\ProducaoGeral\CTR%20-%20Pre&#231;os\Pre&#231;os%20CTR%20industria%20%2025-07-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ducaoGeral\CTR%20-%20Pre&#231;os\Pre&#231;os%20CTR%20industria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_UDI2\ORCAMENT\Or&#231;amento\Planilhas%20Or&#231;amento\HomeHor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_UDI2\ORCAMENT\Or&#231;amento\Planilhas%20Or&#231;amento\BDITAX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_UDI1\users\ProducaoGeral\CTR%20-%20Pre&#231;os\Pre&#231;os%20CTR%20Tubos%20%2017-04-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ço"/>
      <sheetName val="Planilha de Preço"/>
      <sheetName val="Cronograma"/>
      <sheetName val="Demonstrativo B.D.I.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ADOS"/>
      <sheetName val="BDI (1)"/>
      <sheetName val="PO"/>
      <sheetName val="PLQ"/>
      <sheetName val="CFF"/>
    </sheetNames>
    <sheetDataSet>
      <sheetData sheetId="0">
        <row r="38">
          <cell r="C38" t="str">
            <v>Sim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ódulo4"/>
      <sheetName val="Módulo3"/>
      <sheetName val="Módulo2"/>
      <sheetName val="Módulo1"/>
      <sheetName val="Custo"/>
      <sheetName val="Preço"/>
      <sheetName val="demons"/>
      <sheetName val="demons (2)"/>
      <sheetName val="pci"/>
      <sheetName val="Orçamento"/>
      <sheetName val="mão de obra"/>
      <sheetName val="MO-EQUIP"/>
      <sheetName val="SEGURANÇA"/>
      <sheetName val="Indiretos"/>
      <sheetName val="Crono"/>
      <sheetName val="LocFormas"/>
      <sheetName val="formas"/>
      <sheetName val="LevGaleria"/>
      <sheetName val="planilha transp"/>
      <sheetName val="Fresagem"/>
      <sheetName val="composições"/>
      <sheetName val="Escavação"/>
      <sheetName val="frete mf"/>
      <sheetName val="Planilha de Preç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sto"/>
      <sheetName val="Preço "/>
      <sheetName val="Resumo"/>
      <sheetName val="Planilha comparativa"/>
      <sheetName val="Planilha comparativa (2)"/>
      <sheetName val="Planilha comparativa (3)"/>
      <sheetName val="Planilha comparativa (4)"/>
      <sheetName val="Planilha simulaçao (4)"/>
      <sheetName val="Planilha simulaçao (5)-briga"/>
      <sheetName val="Planilha Preço Prop x Custo Alt"/>
      <sheetName val="Planilha Preço Prop x Custo pre"/>
      <sheetName val="Planilha Preço Prop x Custo (2)"/>
      <sheetName val="Cronograma"/>
      <sheetName val="Encargos Sociais"/>
      <sheetName val="B.D.I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sto"/>
      <sheetName val="Preço"/>
      <sheetName val="Planilha DVLI.0.103-00-TNO"/>
      <sheetName val="Comp.Anal. Custo"/>
      <sheetName val="Enc. Sociais"/>
      <sheetName val="B.D.I."/>
      <sheetName val="B.D.I. Demonstrativo"/>
      <sheetName val="Taxa Adm. so materiais"/>
      <sheetName val="B.D.I. Demonstrativo (2)"/>
      <sheetName val="C.U"/>
    </sheetNames>
    <sheetDataSet>
      <sheetData sheetId="0"/>
      <sheetData sheetId="1"/>
      <sheetData sheetId="2"/>
      <sheetData sheetId="3"/>
      <sheetData sheetId="4"/>
      <sheetData sheetId="5">
        <row r="7">
          <cell r="D7">
            <v>22386.5</v>
          </cell>
        </row>
        <row r="12">
          <cell r="D12">
            <v>13000</v>
          </cell>
        </row>
      </sheetData>
      <sheetData sheetId="6"/>
      <sheetData sheetId="7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lanilha de Telas"/>
      <sheetName val="Preços insumos"/>
      <sheetName val="Tabela de Produdos"/>
      <sheetName val="Traços concreto"/>
      <sheetName val="Traços CBUQ-PMQ"/>
      <sheetName val="C"/>
    </sheetNames>
    <sheetDataSet>
      <sheetData sheetId="0"/>
      <sheetData sheetId="1" refreshError="1">
        <row r="11">
          <cell r="F11">
            <v>1.19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lanilha de Telas"/>
      <sheetName val="Preços insumos"/>
      <sheetName val="Tabela de Produtos"/>
      <sheetName val="Traços concreto"/>
      <sheetName val="Traços CBUQ-PMQ"/>
    </sheetNames>
    <sheetDataSet>
      <sheetData sheetId="0"/>
      <sheetData sheetId="1">
        <row r="11">
          <cell r="F11">
            <v>1.89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nicio"/>
      <sheetName val="Salários"/>
      <sheetName val="Equipe"/>
      <sheetName val="Calc"/>
      <sheetName val="Insumos"/>
      <sheetName val="HH"/>
      <sheetName val="Mensal"/>
      <sheetName val="Total"/>
      <sheetName val="Memorial"/>
      <sheetName val="Prog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D27">
            <v>1.2401351210167211</v>
          </cell>
        </row>
      </sheetData>
      <sheetData sheetId="8"/>
      <sheetData sheetId="9">
        <row r="4">
          <cell r="B4">
            <v>1</v>
          </cell>
        </row>
      </sheetData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dministrativo"/>
      <sheetName val="Saída"/>
      <sheetName val="Financ"/>
      <sheetName val="BDI"/>
      <sheetName val="Module2"/>
      <sheetName val="ADM"/>
      <sheetName val="OK"/>
      <sheetName val="BDITAXA"/>
      <sheetName val="Total"/>
      <sheetName val="Prog"/>
      <sheetName val="Memorial"/>
    </sheetNames>
    <sheetDataSet>
      <sheetData sheetId="0"/>
      <sheetData sheetId="1"/>
      <sheetData sheetId="2"/>
      <sheetData sheetId="3"/>
      <sheetData sheetId="4" refreshError="1"/>
      <sheetData sheetId="5"/>
      <sheetData sheetId="6">
        <row r="27">
          <cell r="A27">
            <v>1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reços insumos"/>
      <sheetName val="Tabela de Produdos"/>
      <sheetName val="Traços concreto"/>
      <sheetName val="RES9295"/>
      <sheetName val="TABEMOP"/>
    </sheetNames>
    <sheetDataSet>
      <sheetData sheetId="0">
        <row r="6">
          <cell r="F6">
            <v>3.1689999999999996</v>
          </cell>
        </row>
        <row r="8">
          <cell r="F8">
            <v>3.7004166666666669</v>
          </cell>
        </row>
        <row r="9">
          <cell r="F9">
            <v>4.1120833333333335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5"/>
  <sheetViews>
    <sheetView view="pageBreakPreview" topLeftCell="A43" zoomScale="80" zoomScaleNormal="80" zoomScaleSheetLayoutView="80" workbookViewId="0">
      <selection activeCell="I49" sqref="I49"/>
    </sheetView>
  </sheetViews>
  <sheetFormatPr defaultColWidth="11" defaultRowHeight="12.75"/>
  <cols>
    <col min="1" max="1" width="11" customWidth="1"/>
    <col min="2" max="2" width="22.5703125" customWidth="1"/>
    <col min="3" max="3" width="96.85546875" customWidth="1"/>
    <col min="4" max="4" width="10.5703125" customWidth="1"/>
    <col min="5" max="5" width="13.140625" customWidth="1"/>
    <col min="6" max="6" width="11" style="40" customWidth="1"/>
    <col min="7" max="7" width="12.140625" style="40" customWidth="1"/>
    <col min="8" max="8" width="15.85546875" customWidth="1"/>
    <col min="9" max="10" width="25.42578125" customWidth="1"/>
  </cols>
  <sheetData>
    <row r="1" spans="1:9" ht="13.5" thickBot="1"/>
    <row r="2" spans="1:9" ht="18.75">
      <c r="A2" s="125" t="s">
        <v>8</v>
      </c>
      <c r="B2" s="126"/>
      <c r="C2" s="126"/>
      <c r="D2" s="126"/>
      <c r="E2" s="126"/>
      <c r="F2" s="126"/>
      <c r="G2" s="126"/>
      <c r="H2" s="126"/>
    </row>
    <row r="3" spans="1:9" ht="24" customHeight="1">
      <c r="A3" s="127" t="s">
        <v>368</v>
      </c>
      <c r="B3" s="128"/>
      <c r="C3" s="128"/>
      <c r="D3" s="128"/>
      <c r="E3" s="128"/>
      <c r="F3" s="128"/>
      <c r="G3" s="128"/>
      <c r="H3" s="128"/>
    </row>
    <row r="4" spans="1:9" ht="15.95" customHeight="1">
      <c r="A4" s="118" t="s">
        <v>369</v>
      </c>
      <c r="B4" s="119"/>
      <c r="C4" s="119"/>
      <c r="D4" s="119"/>
      <c r="E4" s="119"/>
      <c r="F4" s="119"/>
      <c r="G4" s="119"/>
      <c r="H4" s="119"/>
    </row>
    <row r="5" spans="1:9" ht="15.95" customHeight="1">
      <c r="A5" s="118" t="s">
        <v>370</v>
      </c>
      <c r="B5" s="119"/>
      <c r="C5" s="119"/>
      <c r="D5" s="119"/>
      <c r="E5" s="119"/>
      <c r="F5" s="119"/>
      <c r="G5" s="119"/>
      <c r="H5" s="119"/>
    </row>
    <row r="6" spans="1:9" ht="15.95" customHeight="1">
      <c r="A6" s="118" t="s">
        <v>371</v>
      </c>
      <c r="B6" s="119"/>
      <c r="C6" s="119"/>
      <c r="D6" s="119"/>
      <c r="E6" s="119"/>
      <c r="F6" s="119"/>
      <c r="G6" s="119"/>
      <c r="H6" s="119"/>
    </row>
    <row r="7" spans="1:9" ht="15.95" customHeight="1">
      <c r="A7" s="118" t="s">
        <v>532</v>
      </c>
      <c r="B7" s="119"/>
      <c r="C7" s="119"/>
      <c r="D7" s="119"/>
      <c r="E7" s="119"/>
      <c r="F7" s="119"/>
      <c r="G7" s="119"/>
      <c r="H7" s="119"/>
    </row>
    <row r="8" spans="1:9" ht="15.95" customHeight="1">
      <c r="A8" s="120"/>
      <c r="B8" s="121"/>
      <c r="C8" s="121"/>
      <c r="D8" s="121"/>
      <c r="E8" s="121"/>
      <c r="F8" s="121"/>
      <c r="G8" s="121"/>
      <c r="H8" s="121"/>
    </row>
    <row r="9" spans="1:9" ht="15.95" customHeight="1">
      <c r="A9" s="1" t="s">
        <v>0</v>
      </c>
      <c r="B9" s="122" t="s">
        <v>372</v>
      </c>
      <c r="C9" s="122"/>
      <c r="D9" s="123" t="s">
        <v>506</v>
      </c>
      <c r="E9" s="124"/>
      <c r="F9" s="124"/>
      <c r="G9" s="124"/>
      <c r="H9" s="124"/>
    </row>
    <row r="10" spans="1:9" ht="48" customHeight="1">
      <c r="A10" s="19" t="s">
        <v>1</v>
      </c>
      <c r="B10" s="18" t="s">
        <v>505</v>
      </c>
      <c r="C10" s="20" t="s">
        <v>2</v>
      </c>
      <c r="D10" s="20" t="s">
        <v>7</v>
      </c>
      <c r="E10" s="20" t="s">
        <v>11</v>
      </c>
      <c r="F10" s="39" t="s">
        <v>25</v>
      </c>
      <c r="G10" s="18" t="s">
        <v>26</v>
      </c>
      <c r="H10" s="18" t="s">
        <v>32</v>
      </c>
    </row>
    <row r="11" spans="1:9" ht="15.75">
      <c r="A11" s="102">
        <v>1</v>
      </c>
      <c r="B11" s="103"/>
      <c r="C11" s="104" t="s">
        <v>12</v>
      </c>
      <c r="D11" s="105" t="s">
        <v>3</v>
      </c>
      <c r="E11" s="106"/>
      <c r="F11" s="106"/>
      <c r="G11" s="107"/>
      <c r="H11" s="107">
        <f>SUM(H12:H15)</f>
        <v>59880.18</v>
      </c>
      <c r="I11" s="114">
        <f>H11+H16+H23+H36+H47</f>
        <v>552685.92999999993</v>
      </c>
    </row>
    <row r="12" spans="1:9" ht="15.75">
      <c r="A12" s="7" t="s">
        <v>247</v>
      </c>
      <c r="B12" s="4" t="s">
        <v>238</v>
      </c>
      <c r="C12" s="36" t="s">
        <v>239</v>
      </c>
      <c r="D12" s="2" t="s">
        <v>4</v>
      </c>
      <c r="E12" s="98">
        <v>467</v>
      </c>
      <c r="F12" s="98">
        <v>2.65</v>
      </c>
      <c r="G12" s="98">
        <f>ROUND((F12*1.25),2)</f>
        <v>3.31</v>
      </c>
      <c r="H12" s="98">
        <f>ROUND((G12*E12),2)</f>
        <v>1545.77</v>
      </c>
    </row>
    <row r="13" spans="1:9" ht="78.75">
      <c r="A13" s="38" t="s">
        <v>248</v>
      </c>
      <c r="B13" s="33" t="s">
        <v>240</v>
      </c>
      <c r="C13" s="34" t="s">
        <v>241</v>
      </c>
      <c r="D13" s="37" t="s">
        <v>388</v>
      </c>
      <c r="E13" s="99">
        <v>1</v>
      </c>
      <c r="F13" s="99">
        <v>1121.47</v>
      </c>
      <c r="G13" s="99">
        <f t="shared" ref="G13:G53" si="0">ROUND((F13*1.25),2)</f>
        <v>1401.84</v>
      </c>
      <c r="H13" s="99">
        <f t="shared" ref="H13:H15" si="1">ROUND((G13*E13),2)</f>
        <v>1401.84</v>
      </c>
    </row>
    <row r="14" spans="1:9" ht="15.75">
      <c r="A14" s="38" t="s">
        <v>249</v>
      </c>
      <c r="B14" s="33" t="s">
        <v>35</v>
      </c>
      <c r="C14" s="34" t="s">
        <v>10</v>
      </c>
      <c r="D14" s="37" t="s">
        <v>4</v>
      </c>
      <c r="E14" s="99">
        <v>467</v>
      </c>
      <c r="F14" s="99">
        <v>7.61</v>
      </c>
      <c r="G14" s="99">
        <f t="shared" si="0"/>
        <v>9.51</v>
      </c>
      <c r="H14" s="99">
        <f t="shared" si="1"/>
        <v>4441.17</v>
      </c>
    </row>
    <row r="15" spans="1:9" ht="15.75">
      <c r="A15" s="38" t="s">
        <v>250</v>
      </c>
      <c r="B15" s="33" t="s">
        <v>182</v>
      </c>
      <c r="C15" s="34" t="s">
        <v>183</v>
      </c>
      <c r="D15" s="37" t="s">
        <v>4</v>
      </c>
      <c r="E15" s="99">
        <v>260</v>
      </c>
      <c r="F15" s="99">
        <v>161.51</v>
      </c>
      <c r="G15" s="99">
        <f t="shared" si="0"/>
        <v>201.89</v>
      </c>
      <c r="H15" s="99">
        <f t="shared" si="1"/>
        <v>52491.4</v>
      </c>
    </row>
    <row r="16" spans="1:9" ht="15.75">
      <c r="A16" s="102">
        <v>2</v>
      </c>
      <c r="B16" s="108"/>
      <c r="C16" s="104" t="s">
        <v>30</v>
      </c>
      <c r="D16" s="105" t="s">
        <v>3</v>
      </c>
      <c r="E16" s="106"/>
      <c r="F16" s="107"/>
      <c r="G16" s="106"/>
      <c r="H16" s="107">
        <f>SUM(H17:H22)</f>
        <v>29909.5</v>
      </c>
    </row>
    <row r="17" spans="1:8" ht="15.75">
      <c r="A17" s="7" t="s">
        <v>251</v>
      </c>
      <c r="B17" s="4" t="s">
        <v>384</v>
      </c>
      <c r="C17" s="36" t="s">
        <v>385</v>
      </c>
      <c r="D17" s="2" t="s">
        <v>383</v>
      </c>
      <c r="E17" s="98">
        <v>88</v>
      </c>
      <c r="F17" s="98">
        <v>109.84</v>
      </c>
      <c r="G17" s="98">
        <f>F17</f>
        <v>109.84</v>
      </c>
      <c r="H17" s="98">
        <f>E17*G17</f>
        <v>9665.92</v>
      </c>
    </row>
    <row r="18" spans="1:8" ht="31.5">
      <c r="A18" s="7" t="s">
        <v>252</v>
      </c>
      <c r="B18" s="4" t="s">
        <v>33</v>
      </c>
      <c r="C18" s="36" t="s">
        <v>34</v>
      </c>
      <c r="D18" s="2" t="s">
        <v>31</v>
      </c>
      <c r="E18" s="98">
        <v>2</v>
      </c>
      <c r="F18" s="98">
        <v>7502.85</v>
      </c>
      <c r="G18" s="98">
        <f>F18</f>
        <v>7502.85</v>
      </c>
      <c r="H18" s="98">
        <f t="shared" ref="H18" si="2">E18*G18</f>
        <v>15005.7</v>
      </c>
    </row>
    <row r="19" spans="1:8" ht="94.5">
      <c r="A19" s="7" t="s">
        <v>253</v>
      </c>
      <c r="B19" s="4" t="s">
        <v>36</v>
      </c>
      <c r="C19" s="36" t="s">
        <v>37</v>
      </c>
      <c r="D19" s="2" t="s">
        <v>31</v>
      </c>
      <c r="E19" s="98">
        <v>2</v>
      </c>
      <c r="F19" s="98">
        <v>622.57000000000005</v>
      </c>
      <c r="G19" s="98">
        <f t="shared" si="0"/>
        <v>778.21</v>
      </c>
      <c r="H19" s="98">
        <f t="shared" ref="H19" si="3">ROUND((G19*E19),2)</f>
        <v>1556.42</v>
      </c>
    </row>
    <row r="20" spans="1:8" ht="110.25">
      <c r="A20" s="7" t="s">
        <v>254</v>
      </c>
      <c r="B20" s="4" t="s">
        <v>38</v>
      </c>
      <c r="C20" s="36" t="s">
        <v>39</v>
      </c>
      <c r="D20" s="2" t="s">
        <v>31</v>
      </c>
      <c r="E20" s="98">
        <v>2</v>
      </c>
      <c r="F20" s="98">
        <v>617.58000000000004</v>
      </c>
      <c r="G20" s="98">
        <f t="shared" si="0"/>
        <v>771.98</v>
      </c>
      <c r="H20" s="98">
        <f t="shared" ref="H20:H22" si="4">ROUND((G20*E20),2)</f>
        <v>1543.96</v>
      </c>
    </row>
    <row r="21" spans="1:8" ht="47.25">
      <c r="A21" s="7" t="s">
        <v>255</v>
      </c>
      <c r="B21" s="4" t="s">
        <v>40</v>
      </c>
      <c r="C21" s="36" t="s">
        <v>41</v>
      </c>
      <c r="D21" s="2" t="s">
        <v>7</v>
      </c>
      <c r="E21" s="98">
        <v>1</v>
      </c>
      <c r="F21" s="98">
        <v>680</v>
      </c>
      <c r="G21" s="98">
        <f t="shared" si="0"/>
        <v>850</v>
      </c>
      <c r="H21" s="98">
        <f t="shared" si="4"/>
        <v>850</v>
      </c>
    </row>
    <row r="22" spans="1:8" ht="15.75">
      <c r="A22" s="38" t="s">
        <v>256</v>
      </c>
      <c r="B22" s="33" t="s">
        <v>42</v>
      </c>
      <c r="C22" s="34" t="s">
        <v>43</v>
      </c>
      <c r="D22" s="37" t="s">
        <v>31</v>
      </c>
      <c r="E22" s="99">
        <v>2</v>
      </c>
      <c r="F22" s="99">
        <v>515</v>
      </c>
      <c r="G22" s="99">
        <f t="shared" si="0"/>
        <v>643.75</v>
      </c>
      <c r="H22" s="99">
        <f t="shared" si="4"/>
        <v>1287.5</v>
      </c>
    </row>
    <row r="23" spans="1:8" ht="15.75">
      <c r="A23" s="102">
        <v>3</v>
      </c>
      <c r="B23" s="108"/>
      <c r="C23" s="104" t="s">
        <v>13</v>
      </c>
      <c r="D23" s="105" t="s">
        <v>3</v>
      </c>
      <c r="E23" s="106"/>
      <c r="F23" s="107"/>
      <c r="G23" s="106"/>
      <c r="H23" s="107">
        <f>SUM(H24:H35)</f>
        <v>208929.48999999996</v>
      </c>
    </row>
    <row r="24" spans="1:8" ht="31.5">
      <c r="A24" s="7" t="s">
        <v>257</v>
      </c>
      <c r="B24" s="4" t="s">
        <v>168</v>
      </c>
      <c r="C24" s="36" t="s">
        <v>169</v>
      </c>
      <c r="D24" s="2" t="s">
        <v>5</v>
      </c>
      <c r="E24" s="115">
        <v>63.51</v>
      </c>
      <c r="F24" s="116">
        <v>57.26</v>
      </c>
      <c r="G24" s="98">
        <f t="shared" si="0"/>
        <v>71.58</v>
      </c>
      <c r="H24" s="98">
        <f t="shared" ref="H24" si="5">ROUND((G24*E24),2)</f>
        <v>4546.05</v>
      </c>
    </row>
    <row r="25" spans="1:8" ht="31.5">
      <c r="A25" s="7" t="s">
        <v>258</v>
      </c>
      <c r="B25" s="4" t="s">
        <v>458</v>
      </c>
      <c r="C25" s="36" t="s">
        <v>459</v>
      </c>
      <c r="D25" s="2" t="s">
        <v>4</v>
      </c>
      <c r="E25" s="115">
        <v>86.57</v>
      </c>
      <c r="F25" s="116">
        <v>4.82</v>
      </c>
      <c r="G25" s="98">
        <f t="shared" si="0"/>
        <v>6.03</v>
      </c>
      <c r="H25" s="98">
        <f t="shared" ref="H25:H35" si="6">ROUND((G25*E25),2)</f>
        <v>522.02</v>
      </c>
    </row>
    <row r="26" spans="1:8" ht="31.5">
      <c r="A26" s="7" t="s">
        <v>259</v>
      </c>
      <c r="B26" s="4" t="s">
        <v>45</v>
      </c>
      <c r="C26" s="36" t="s">
        <v>46</v>
      </c>
      <c r="D26" s="2" t="s">
        <v>5</v>
      </c>
      <c r="E26" s="115">
        <v>8.65</v>
      </c>
      <c r="F26" s="116">
        <v>402.2</v>
      </c>
      <c r="G26" s="98">
        <f t="shared" si="0"/>
        <v>502.75</v>
      </c>
      <c r="H26" s="98">
        <f t="shared" si="6"/>
        <v>4348.79</v>
      </c>
    </row>
    <row r="27" spans="1:8" ht="15.75">
      <c r="A27" s="7" t="s">
        <v>260</v>
      </c>
      <c r="B27" s="4" t="s">
        <v>460</v>
      </c>
      <c r="C27" s="36" t="s">
        <v>461</v>
      </c>
      <c r="D27" s="2" t="s">
        <v>5</v>
      </c>
      <c r="E27" s="115">
        <v>15.87</v>
      </c>
      <c r="F27" s="116">
        <v>37.68</v>
      </c>
      <c r="G27" s="98">
        <f t="shared" si="0"/>
        <v>47.1</v>
      </c>
      <c r="H27" s="98">
        <f t="shared" si="6"/>
        <v>747.48</v>
      </c>
    </row>
    <row r="28" spans="1:8" ht="31.5">
      <c r="A28" s="7" t="s">
        <v>261</v>
      </c>
      <c r="B28" s="4" t="s">
        <v>196</v>
      </c>
      <c r="C28" s="36" t="s">
        <v>197</v>
      </c>
      <c r="D28" s="2" t="s">
        <v>44</v>
      </c>
      <c r="E28" s="98">
        <v>402</v>
      </c>
      <c r="F28" s="116">
        <v>133.97</v>
      </c>
      <c r="G28" s="98">
        <f t="shared" si="0"/>
        <v>167.46</v>
      </c>
      <c r="H28" s="98">
        <f t="shared" si="6"/>
        <v>67318.92</v>
      </c>
    </row>
    <row r="29" spans="1:8" ht="31.5">
      <c r="A29" s="7" t="s">
        <v>262</v>
      </c>
      <c r="B29" s="4" t="s">
        <v>170</v>
      </c>
      <c r="C29" s="36" t="s">
        <v>171</v>
      </c>
      <c r="D29" s="2" t="s">
        <v>6</v>
      </c>
      <c r="E29" s="98">
        <v>30.9</v>
      </c>
      <c r="F29" s="116">
        <v>13.77</v>
      </c>
      <c r="G29" s="98">
        <f t="shared" si="0"/>
        <v>17.21</v>
      </c>
      <c r="H29" s="98">
        <f t="shared" si="6"/>
        <v>531.79</v>
      </c>
    </row>
    <row r="30" spans="1:8" ht="31.5">
      <c r="A30" s="7" t="s">
        <v>263</v>
      </c>
      <c r="B30" s="4" t="s">
        <v>174</v>
      </c>
      <c r="C30" s="36" t="s">
        <v>175</v>
      </c>
      <c r="D30" s="2" t="s">
        <v>6</v>
      </c>
      <c r="E30" s="115">
        <v>283</v>
      </c>
      <c r="F30" s="116">
        <v>12.92</v>
      </c>
      <c r="G30" s="98">
        <f t="shared" si="0"/>
        <v>16.149999999999999</v>
      </c>
      <c r="H30" s="98">
        <f t="shared" si="6"/>
        <v>4570.45</v>
      </c>
    </row>
    <row r="31" spans="1:8" ht="31.5">
      <c r="A31" s="7" t="s">
        <v>264</v>
      </c>
      <c r="B31" s="4" t="s">
        <v>198</v>
      </c>
      <c r="C31" s="36" t="s">
        <v>199</v>
      </c>
      <c r="D31" s="2" t="s">
        <v>6</v>
      </c>
      <c r="E31" s="115">
        <v>614.87</v>
      </c>
      <c r="F31" s="116">
        <v>17.899999999999999</v>
      </c>
      <c r="G31" s="98">
        <f t="shared" si="0"/>
        <v>22.38</v>
      </c>
      <c r="H31" s="98">
        <f t="shared" si="6"/>
        <v>13760.79</v>
      </c>
    </row>
    <row r="32" spans="1:8" ht="31.5">
      <c r="A32" s="7" t="s">
        <v>265</v>
      </c>
      <c r="B32" s="4" t="s">
        <v>172</v>
      </c>
      <c r="C32" s="36" t="s">
        <v>173</v>
      </c>
      <c r="D32" s="2" t="s">
        <v>6</v>
      </c>
      <c r="E32" s="115">
        <v>697.28</v>
      </c>
      <c r="F32" s="116">
        <v>16.11</v>
      </c>
      <c r="G32" s="98">
        <f t="shared" si="0"/>
        <v>20.14</v>
      </c>
      <c r="H32" s="98">
        <f t="shared" si="6"/>
        <v>14043.22</v>
      </c>
    </row>
    <row r="33" spans="1:8" ht="31.5">
      <c r="A33" s="7" t="s">
        <v>266</v>
      </c>
      <c r="B33" s="4" t="s">
        <v>200</v>
      </c>
      <c r="C33" s="36" t="s">
        <v>201</v>
      </c>
      <c r="D33" s="2" t="s">
        <v>4</v>
      </c>
      <c r="E33" s="98">
        <v>172.2</v>
      </c>
      <c r="F33" s="98">
        <v>257.58</v>
      </c>
      <c r="G33" s="98">
        <f t="shared" si="0"/>
        <v>321.98</v>
      </c>
      <c r="H33" s="98">
        <f t="shared" si="6"/>
        <v>55444.959999999999</v>
      </c>
    </row>
    <row r="34" spans="1:8" ht="47.25">
      <c r="A34" s="7" t="s">
        <v>267</v>
      </c>
      <c r="B34" s="4" t="s">
        <v>517</v>
      </c>
      <c r="C34" s="36" t="s">
        <v>518</v>
      </c>
      <c r="D34" s="2" t="s">
        <v>5</v>
      </c>
      <c r="E34" s="98">
        <v>47.73</v>
      </c>
      <c r="F34" s="98">
        <v>566.16999999999996</v>
      </c>
      <c r="G34" s="98">
        <f t="shared" si="0"/>
        <v>707.71</v>
      </c>
      <c r="H34" s="98">
        <f t="shared" si="6"/>
        <v>33779</v>
      </c>
    </row>
    <row r="35" spans="1:8" ht="31.5">
      <c r="A35" s="7" t="s">
        <v>268</v>
      </c>
      <c r="B35" s="4" t="s">
        <v>176</v>
      </c>
      <c r="C35" s="36" t="s">
        <v>177</v>
      </c>
      <c r="D35" s="2" t="s">
        <v>4</v>
      </c>
      <c r="E35" s="98">
        <v>215.25</v>
      </c>
      <c r="F35" s="98">
        <v>34.619999999999997</v>
      </c>
      <c r="G35" s="98">
        <f t="shared" si="0"/>
        <v>43.28</v>
      </c>
      <c r="H35" s="98">
        <f t="shared" si="6"/>
        <v>9316.02</v>
      </c>
    </row>
    <row r="36" spans="1:8" ht="15.75">
      <c r="A36" s="102">
        <v>4</v>
      </c>
      <c r="B36" s="103"/>
      <c r="C36" s="104" t="s">
        <v>14</v>
      </c>
      <c r="D36" s="105" t="s">
        <v>3</v>
      </c>
      <c r="E36" s="106"/>
      <c r="F36" s="106"/>
      <c r="G36" s="106"/>
      <c r="H36" s="107">
        <f>SUM(H37:H46)</f>
        <v>199505.76</v>
      </c>
    </row>
    <row r="37" spans="1:8" ht="47.25">
      <c r="A37" s="7" t="s">
        <v>269</v>
      </c>
      <c r="B37" s="15">
        <v>92775</v>
      </c>
      <c r="C37" s="36" t="s">
        <v>202</v>
      </c>
      <c r="D37" s="2" t="s">
        <v>6</v>
      </c>
      <c r="E37" s="115">
        <v>790</v>
      </c>
      <c r="F37" s="98">
        <v>19.8</v>
      </c>
      <c r="G37" s="98">
        <f t="shared" si="0"/>
        <v>24.75</v>
      </c>
      <c r="H37" s="98">
        <f t="shared" ref="H37" si="7">ROUND((G37*E37),2)</f>
        <v>19552.5</v>
      </c>
    </row>
    <row r="38" spans="1:8" ht="47.25">
      <c r="A38" s="7" t="s">
        <v>271</v>
      </c>
      <c r="B38" s="15">
        <v>92776</v>
      </c>
      <c r="C38" s="36" t="s">
        <v>205</v>
      </c>
      <c r="D38" s="2" t="s">
        <v>6</v>
      </c>
      <c r="E38" s="115">
        <v>193</v>
      </c>
      <c r="F38" s="98">
        <v>18.940000000000001</v>
      </c>
      <c r="G38" s="98">
        <f t="shared" si="0"/>
        <v>23.68</v>
      </c>
      <c r="H38" s="98">
        <f t="shared" ref="H38:H46" si="8">ROUND((G38*E38),2)</f>
        <v>4570.24</v>
      </c>
    </row>
    <row r="39" spans="1:8" ht="47.25">
      <c r="A39" s="7" t="s">
        <v>272</v>
      </c>
      <c r="B39" s="15">
        <v>92777</v>
      </c>
      <c r="C39" s="36" t="s">
        <v>206</v>
      </c>
      <c r="D39" s="2" t="s">
        <v>6</v>
      </c>
      <c r="E39" s="115">
        <v>430</v>
      </c>
      <c r="F39" s="98">
        <v>17.899999999999999</v>
      </c>
      <c r="G39" s="98">
        <f t="shared" si="0"/>
        <v>22.38</v>
      </c>
      <c r="H39" s="98">
        <f t="shared" si="8"/>
        <v>9623.4</v>
      </c>
    </row>
    <row r="40" spans="1:8" ht="63">
      <c r="A40" s="7" t="s">
        <v>273</v>
      </c>
      <c r="B40" s="15">
        <v>92778</v>
      </c>
      <c r="C40" s="36" t="s">
        <v>207</v>
      </c>
      <c r="D40" s="2" t="s">
        <v>6</v>
      </c>
      <c r="E40" s="115">
        <v>1242</v>
      </c>
      <c r="F40" s="98">
        <v>16.04</v>
      </c>
      <c r="G40" s="98">
        <f t="shared" si="0"/>
        <v>20.05</v>
      </c>
      <c r="H40" s="98">
        <f t="shared" si="8"/>
        <v>24902.1</v>
      </c>
    </row>
    <row r="41" spans="1:8" ht="63">
      <c r="A41" s="7" t="s">
        <v>274</v>
      </c>
      <c r="B41" s="15">
        <v>92779</v>
      </c>
      <c r="C41" s="36" t="s">
        <v>208</v>
      </c>
      <c r="D41" s="2" t="s">
        <v>6</v>
      </c>
      <c r="E41" s="115">
        <v>592</v>
      </c>
      <c r="F41" s="98"/>
      <c r="G41" s="98">
        <f t="shared" si="0"/>
        <v>0</v>
      </c>
      <c r="H41" s="98">
        <f t="shared" si="8"/>
        <v>0</v>
      </c>
    </row>
    <row r="42" spans="1:8" ht="63">
      <c r="A42" s="7" t="s">
        <v>275</v>
      </c>
      <c r="B42" s="33" t="s">
        <v>203</v>
      </c>
      <c r="C42" s="34" t="s">
        <v>209</v>
      </c>
      <c r="D42" s="2" t="s">
        <v>6</v>
      </c>
      <c r="E42" s="115">
        <v>218</v>
      </c>
      <c r="F42" s="98"/>
      <c r="G42" s="98">
        <f t="shared" si="0"/>
        <v>0</v>
      </c>
      <c r="H42" s="98">
        <f t="shared" si="8"/>
        <v>0</v>
      </c>
    </row>
    <row r="43" spans="1:8" ht="63">
      <c r="A43" s="7" t="s">
        <v>276</v>
      </c>
      <c r="B43" s="4" t="s">
        <v>204</v>
      </c>
      <c r="C43" s="36" t="s">
        <v>210</v>
      </c>
      <c r="D43" s="2" t="s">
        <v>6</v>
      </c>
      <c r="E43" s="115">
        <v>59</v>
      </c>
      <c r="F43" s="98"/>
      <c r="G43" s="98">
        <f t="shared" si="0"/>
        <v>0</v>
      </c>
      <c r="H43" s="98">
        <f t="shared" si="8"/>
        <v>0</v>
      </c>
    </row>
    <row r="44" spans="1:8" ht="31.5">
      <c r="A44" s="7" t="s">
        <v>277</v>
      </c>
      <c r="B44" s="4" t="s">
        <v>200</v>
      </c>
      <c r="C44" s="36" t="s">
        <v>201</v>
      </c>
      <c r="D44" s="2" t="s">
        <v>4</v>
      </c>
      <c r="E44" s="98">
        <v>104.4</v>
      </c>
      <c r="F44" s="98">
        <v>257.58</v>
      </c>
      <c r="G44" s="98">
        <f t="shared" si="0"/>
        <v>321.98</v>
      </c>
      <c r="H44" s="98">
        <f t="shared" si="8"/>
        <v>33614.71</v>
      </c>
    </row>
    <row r="45" spans="1:8" ht="47.25">
      <c r="A45" s="7" t="s">
        <v>278</v>
      </c>
      <c r="B45" s="4" t="s">
        <v>211</v>
      </c>
      <c r="C45" s="36" t="s">
        <v>212</v>
      </c>
      <c r="D45" s="2" t="s">
        <v>4</v>
      </c>
      <c r="E45" s="98">
        <v>341.95</v>
      </c>
      <c r="F45" s="98">
        <v>199.5</v>
      </c>
      <c r="G45" s="98">
        <f t="shared" si="0"/>
        <v>249.38</v>
      </c>
      <c r="H45" s="98">
        <f t="shared" si="8"/>
        <v>85275.49</v>
      </c>
    </row>
    <row r="46" spans="1:8" ht="47.25">
      <c r="A46" s="7" t="s">
        <v>279</v>
      </c>
      <c r="B46" s="4" t="s">
        <v>517</v>
      </c>
      <c r="C46" s="36" t="s">
        <v>518</v>
      </c>
      <c r="D46" s="2" t="s">
        <v>5</v>
      </c>
      <c r="E46" s="98">
        <v>31.04</v>
      </c>
      <c r="F46" s="98">
        <v>566.16999999999996</v>
      </c>
      <c r="G46" s="98">
        <f t="shared" si="0"/>
        <v>707.71</v>
      </c>
      <c r="H46" s="98">
        <f t="shared" si="8"/>
        <v>21967.32</v>
      </c>
    </row>
    <row r="47" spans="1:8" ht="15.75">
      <c r="A47" s="102">
        <v>5</v>
      </c>
      <c r="B47" s="108"/>
      <c r="C47" s="104" t="s">
        <v>15</v>
      </c>
      <c r="D47" s="105" t="s">
        <v>3</v>
      </c>
      <c r="E47" s="106"/>
      <c r="F47" s="106"/>
      <c r="G47" s="106"/>
      <c r="H47" s="107">
        <f>SUM(H48:H53)</f>
        <v>54460.999999999993</v>
      </c>
    </row>
    <row r="48" spans="1:8" ht="63">
      <c r="A48" s="7" t="s">
        <v>280</v>
      </c>
      <c r="B48" s="4" t="s">
        <v>178</v>
      </c>
      <c r="C48" s="36" t="s">
        <v>179</v>
      </c>
      <c r="D48" s="2" t="s">
        <v>4</v>
      </c>
      <c r="E48" s="98">
        <v>149</v>
      </c>
      <c r="F48" s="98">
        <v>76.739999999999995</v>
      </c>
      <c r="G48" s="98">
        <f t="shared" si="0"/>
        <v>95.93</v>
      </c>
      <c r="H48" s="98">
        <f t="shared" ref="H48" si="9">ROUND((G48*E48),2)</f>
        <v>14293.57</v>
      </c>
    </row>
    <row r="49" spans="1:8" ht="63">
      <c r="A49" s="7" t="s">
        <v>281</v>
      </c>
      <c r="B49" s="4" t="s">
        <v>180</v>
      </c>
      <c r="C49" s="36" t="s">
        <v>181</v>
      </c>
      <c r="D49" s="2" t="s">
        <v>4</v>
      </c>
      <c r="E49" s="98">
        <v>145.25</v>
      </c>
      <c r="F49" s="98">
        <v>122.03</v>
      </c>
      <c r="G49" s="98">
        <f t="shared" si="0"/>
        <v>152.54</v>
      </c>
      <c r="H49" s="98">
        <f t="shared" ref="H49:H53" si="10">ROUND((G49*E49),2)</f>
        <v>22156.44</v>
      </c>
    </row>
    <row r="50" spans="1:8" ht="31.5">
      <c r="A50" s="7" t="s">
        <v>282</v>
      </c>
      <c r="B50" s="4" t="s">
        <v>213</v>
      </c>
      <c r="C50" s="36" t="s">
        <v>214</v>
      </c>
      <c r="D50" s="2" t="s">
        <v>44</v>
      </c>
      <c r="E50" s="115">
        <v>47</v>
      </c>
      <c r="F50" s="98">
        <v>119.68</v>
      </c>
      <c r="G50" s="98">
        <f t="shared" si="0"/>
        <v>149.6</v>
      </c>
      <c r="H50" s="98">
        <f t="shared" si="10"/>
        <v>7031.2</v>
      </c>
    </row>
    <row r="51" spans="1:8" ht="31.5">
      <c r="A51" s="7" t="s">
        <v>283</v>
      </c>
      <c r="B51" s="4" t="s">
        <v>519</v>
      </c>
      <c r="C51" s="36" t="s">
        <v>520</v>
      </c>
      <c r="D51" s="2" t="s">
        <v>44</v>
      </c>
      <c r="E51" s="115">
        <v>47</v>
      </c>
      <c r="F51" s="98">
        <v>117.03</v>
      </c>
      <c r="G51" s="98">
        <f t="shared" ref="G51" si="11">ROUND((F51*1.25),2)</f>
        <v>146.29</v>
      </c>
      <c r="H51" s="98">
        <f t="shared" ref="H51" si="12">ROUND((G51*E51),2)</f>
        <v>6875.63</v>
      </c>
    </row>
    <row r="52" spans="1:8" ht="31.5">
      <c r="A52" s="7" t="s">
        <v>284</v>
      </c>
      <c r="B52" s="4" t="s">
        <v>215</v>
      </c>
      <c r="C52" s="36" t="s">
        <v>216</v>
      </c>
      <c r="D52" s="2" t="s">
        <v>44</v>
      </c>
      <c r="E52" s="115">
        <v>26.4</v>
      </c>
      <c r="F52" s="98">
        <v>108.62</v>
      </c>
      <c r="G52" s="98">
        <f t="shared" si="0"/>
        <v>135.78</v>
      </c>
      <c r="H52" s="98">
        <f t="shared" si="10"/>
        <v>3584.59</v>
      </c>
    </row>
    <row r="53" spans="1:8" ht="31.5">
      <c r="A53" s="7" t="s">
        <v>521</v>
      </c>
      <c r="B53" s="4" t="s">
        <v>217</v>
      </c>
      <c r="C53" s="36" t="s">
        <v>218</v>
      </c>
      <c r="D53" s="2" t="s">
        <v>44</v>
      </c>
      <c r="E53" s="115">
        <v>3</v>
      </c>
      <c r="F53" s="98">
        <v>138.55000000000001</v>
      </c>
      <c r="G53" s="98">
        <f t="shared" si="0"/>
        <v>173.19</v>
      </c>
      <c r="H53" s="98">
        <f t="shared" si="10"/>
        <v>519.57000000000005</v>
      </c>
    </row>
    <row r="54" spans="1:8">
      <c r="A54" s="28"/>
      <c r="B54" s="29"/>
      <c r="C54" s="30"/>
      <c r="D54" s="29"/>
      <c r="E54" s="100"/>
      <c r="F54" s="101"/>
      <c r="G54" s="100"/>
      <c r="H54" s="100"/>
    </row>
    <row r="55" spans="1:8" ht="16.5" thickBot="1">
      <c r="A55" s="109"/>
      <c r="B55" s="110"/>
      <c r="C55" s="111" t="s">
        <v>23</v>
      </c>
      <c r="D55" s="110"/>
      <c r="E55" s="112"/>
      <c r="F55" s="112"/>
      <c r="G55" s="113"/>
      <c r="H55" s="113">
        <f>SUM(H11,H16,H23,H36,H47)</f>
        <v>552685.92999999993</v>
      </c>
    </row>
    <row r="56" spans="1:8">
      <c r="A56" s="44" t="s">
        <v>530</v>
      </c>
    </row>
    <row r="61" spans="1:8">
      <c r="C61" s="44" t="s">
        <v>529</v>
      </c>
    </row>
    <row r="62" spans="1:8">
      <c r="C62" s="97" t="s">
        <v>526</v>
      </c>
    </row>
    <row r="63" spans="1:8">
      <c r="C63" s="97" t="s">
        <v>527</v>
      </c>
    </row>
    <row r="64" spans="1:8">
      <c r="C64" s="97" t="s">
        <v>373</v>
      </c>
    </row>
    <row r="65" spans="3:3">
      <c r="C65" s="97" t="s">
        <v>528</v>
      </c>
    </row>
  </sheetData>
  <mergeCells count="9">
    <mergeCell ref="A7:H7"/>
    <mergeCell ref="A8:H8"/>
    <mergeCell ref="B9:C9"/>
    <mergeCell ref="D9:H9"/>
    <mergeCell ref="A2:H2"/>
    <mergeCell ref="A3:H3"/>
    <mergeCell ref="A4:H4"/>
    <mergeCell ref="A5:H5"/>
    <mergeCell ref="A6:H6"/>
  </mergeCells>
  <phoneticPr fontId="11" type="noConversion"/>
  <pageMargins left="0.51181102362204722" right="0.51181102362204722" top="0.78740157480314965" bottom="0.78740157480314965" header="0.31496062992125984" footer="0.31496062992125984"/>
  <pageSetup paperSize="9" scale="1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I29" sqref="I29"/>
    </sheetView>
  </sheetViews>
  <sheetFormatPr defaultRowHeight="12.75"/>
  <cols>
    <col min="2" max="2" width="26.140625" customWidth="1"/>
    <col min="3" max="3" width="11.28515625" bestFit="1" customWidth="1"/>
    <col min="4" max="7" width="9.85546875" bestFit="1" customWidth="1"/>
    <col min="8" max="8" width="11.28515625" customWidth="1"/>
    <col min="9" max="12" width="9.140625" customWidth="1"/>
  </cols>
  <sheetData>
    <row r="1" spans="1:8" ht="18.75">
      <c r="A1" s="125" t="s">
        <v>374</v>
      </c>
      <c r="B1" s="126"/>
      <c r="C1" s="126"/>
      <c r="D1" s="126"/>
      <c r="E1" s="126"/>
      <c r="F1" s="126"/>
      <c r="G1" s="126"/>
      <c r="H1" s="175"/>
    </row>
    <row r="2" spans="1:8" ht="15.75">
      <c r="A2" s="127" t="s">
        <v>368</v>
      </c>
      <c r="B2" s="128"/>
      <c r="C2" s="128"/>
      <c r="D2" s="128"/>
      <c r="E2" s="128"/>
      <c r="F2" s="128"/>
      <c r="G2" s="128"/>
      <c r="H2" s="176"/>
    </row>
    <row r="3" spans="1:8" ht="15.75">
      <c r="A3" s="118" t="s">
        <v>369</v>
      </c>
      <c r="B3" s="119"/>
      <c r="C3" s="119"/>
      <c r="D3" s="119"/>
      <c r="E3" s="119"/>
      <c r="F3" s="119"/>
      <c r="G3" s="119"/>
      <c r="H3" s="176"/>
    </row>
    <row r="4" spans="1:8" ht="15.75">
      <c r="A4" s="118" t="s">
        <v>370</v>
      </c>
      <c r="B4" s="119"/>
      <c r="C4" s="119"/>
      <c r="D4" s="119"/>
      <c r="E4" s="119"/>
      <c r="F4" s="119"/>
      <c r="G4" s="119"/>
      <c r="H4" s="176"/>
    </row>
    <row r="5" spans="1:8" ht="15.75">
      <c r="A5" s="118" t="s">
        <v>371</v>
      </c>
      <c r="B5" s="119"/>
      <c r="C5" s="119"/>
      <c r="D5" s="119"/>
      <c r="E5" s="119"/>
      <c r="F5" s="119"/>
      <c r="G5" s="119"/>
      <c r="H5" s="176"/>
    </row>
    <row r="6" spans="1:8" ht="15.75">
      <c r="A6" s="177" t="s">
        <v>534</v>
      </c>
      <c r="B6" s="168"/>
      <c r="C6" s="168"/>
      <c r="D6" s="169"/>
      <c r="E6" s="168"/>
      <c r="F6" s="168"/>
      <c r="G6" s="168"/>
      <c r="H6" s="178"/>
    </row>
    <row r="7" spans="1:8">
      <c r="A7" s="179"/>
      <c r="B7" s="170"/>
      <c r="C7" s="170"/>
      <c r="D7" s="170"/>
      <c r="E7" s="170"/>
      <c r="F7" s="170"/>
      <c r="G7" s="170"/>
      <c r="H7" s="180"/>
    </row>
    <row r="8" spans="1:8" ht="15.75">
      <c r="A8" s="181"/>
      <c r="B8" s="171"/>
      <c r="C8" s="172"/>
      <c r="D8" s="173"/>
      <c r="E8" s="174"/>
      <c r="F8" s="172"/>
      <c r="G8" s="172"/>
      <c r="H8" s="182"/>
    </row>
    <row r="9" spans="1:8">
      <c r="A9" s="45" t="s">
        <v>1</v>
      </c>
      <c r="B9" s="46" t="s">
        <v>2</v>
      </c>
      <c r="C9" s="47" t="s">
        <v>375</v>
      </c>
      <c r="D9" s="47" t="s">
        <v>376</v>
      </c>
      <c r="E9" s="47" t="s">
        <v>377</v>
      </c>
      <c r="F9" s="47" t="s">
        <v>378</v>
      </c>
      <c r="G9" s="47" t="s">
        <v>379</v>
      </c>
      <c r="H9" s="48" t="s">
        <v>382</v>
      </c>
    </row>
    <row r="10" spans="1:8">
      <c r="A10" s="129">
        <v>1</v>
      </c>
      <c r="B10" s="49" t="str">
        <f>'PLANILHA ORÇAMENTÁRIA'!C11</f>
        <v>SERVIÇOS PRELIMINARES</v>
      </c>
      <c r="C10" s="50">
        <f>'PLANILHA ORÇAMENTÁRIA'!H11</f>
        <v>59880.18</v>
      </c>
      <c r="D10" s="51">
        <v>1</v>
      </c>
      <c r="E10" s="52"/>
      <c r="F10" s="53"/>
      <c r="G10" s="53"/>
      <c r="H10" s="54">
        <v>1</v>
      </c>
    </row>
    <row r="11" spans="1:8">
      <c r="A11" s="130"/>
      <c r="B11" s="55"/>
      <c r="C11" s="56"/>
      <c r="D11" s="57">
        <f>PRODUCT(C10,D10)</f>
        <v>59880.18</v>
      </c>
      <c r="E11" s="57"/>
      <c r="F11" s="57"/>
      <c r="G11" s="57"/>
      <c r="H11" s="58">
        <f>SUM(D11:G11)</f>
        <v>59880.18</v>
      </c>
    </row>
    <row r="12" spans="1:8">
      <c r="A12" s="129">
        <v>2</v>
      </c>
      <c r="B12" s="59" t="str">
        <f>'PLANILHA ORÇAMENTÁRIA'!C16</f>
        <v>ADMINISTRAÇÃO DE OBRA</v>
      </c>
      <c r="C12" s="50">
        <f>'PLANILHA ORÇAMENTÁRIA'!H16</f>
        <v>29909.5</v>
      </c>
      <c r="D12" s="61">
        <v>0.5</v>
      </c>
      <c r="E12" s="61">
        <v>0.5</v>
      </c>
      <c r="F12" s="61"/>
      <c r="G12" s="61"/>
      <c r="H12" s="54">
        <v>1</v>
      </c>
    </row>
    <row r="13" spans="1:8">
      <c r="A13" s="130"/>
      <c r="B13" s="62"/>
      <c r="C13" s="56"/>
      <c r="D13" s="57">
        <f>PRODUCT(C12,D12)</f>
        <v>14954.75</v>
      </c>
      <c r="E13" s="57">
        <f>PRODUCT(C12,E12)</f>
        <v>14954.75</v>
      </c>
      <c r="F13" s="57"/>
      <c r="G13" s="57"/>
      <c r="H13" s="58">
        <f>SUM(D13,E13,F13,G13,H11)</f>
        <v>89789.68</v>
      </c>
    </row>
    <row r="14" spans="1:8">
      <c r="A14" s="129">
        <v>3</v>
      </c>
      <c r="B14" s="59" t="str">
        <f>'PLANILHA ORÇAMENTÁRIA'!C23</f>
        <v>INFRAESTRUTURA</v>
      </c>
      <c r="C14" s="60">
        <f>'PLANILHA ORÇAMENTÁRIA'!H23</f>
        <v>208929.48999999996</v>
      </c>
      <c r="D14" s="61">
        <v>1</v>
      </c>
      <c r="E14" s="53"/>
      <c r="F14" s="53"/>
      <c r="G14" s="53"/>
      <c r="H14" s="54">
        <v>1</v>
      </c>
    </row>
    <row r="15" spans="1:8">
      <c r="A15" s="130"/>
      <c r="B15" s="62"/>
      <c r="C15" s="63"/>
      <c r="D15" s="57">
        <f>PRODUCT(C14,D14)</f>
        <v>208929.48999999996</v>
      </c>
      <c r="E15" s="57">
        <v>0</v>
      </c>
      <c r="F15" s="57">
        <v>0</v>
      </c>
      <c r="G15" s="57">
        <v>0</v>
      </c>
      <c r="H15" s="58">
        <f>SUM(D15,E15,F15,G15,H13)</f>
        <v>298719.16999999993</v>
      </c>
    </row>
    <row r="16" spans="1:8">
      <c r="A16" s="129">
        <v>4</v>
      </c>
      <c r="B16" s="59" t="str">
        <f>'PLANILHA ORÇAMENTÁRIA'!C36</f>
        <v>SUPERESTRUTURA</v>
      </c>
      <c r="C16" s="60">
        <f>'PLANILHA ORÇAMENTÁRIA'!H36</f>
        <v>199505.76</v>
      </c>
      <c r="D16" s="61"/>
      <c r="E16" s="52">
        <v>0.4</v>
      </c>
      <c r="F16" s="53">
        <v>0.1</v>
      </c>
      <c r="G16" s="53">
        <v>0.5</v>
      </c>
      <c r="H16" s="64">
        <v>1</v>
      </c>
    </row>
    <row r="17" spans="1:8">
      <c r="A17" s="130"/>
      <c r="B17" s="62"/>
      <c r="C17" s="63"/>
      <c r="D17" s="57">
        <v>0</v>
      </c>
      <c r="E17" s="57">
        <f>PRODUCT(C16,E16)</f>
        <v>79802.304000000004</v>
      </c>
      <c r="F17" s="57">
        <f>PRODUCT(C16,F16)</f>
        <v>19950.576000000001</v>
      </c>
      <c r="G17" s="57">
        <f>PRODUCT(C16,G16)</f>
        <v>99752.88</v>
      </c>
      <c r="H17" s="58">
        <f>SUM(D17,E17,F17,G17,H15)</f>
        <v>498224.92999999993</v>
      </c>
    </row>
    <row r="18" spans="1:8">
      <c r="A18" s="129">
        <v>5</v>
      </c>
      <c r="B18" s="59" t="str">
        <f>'PLANILHA ORÇAMENTÁRIA'!C47</f>
        <v>ALVENARIA</v>
      </c>
      <c r="C18" s="60">
        <f>'PLANILHA ORÇAMENTÁRIA'!H47</f>
        <v>54460.999999999993</v>
      </c>
      <c r="D18" s="61"/>
      <c r="E18" s="53">
        <v>0.5</v>
      </c>
      <c r="F18" s="53">
        <v>0.4</v>
      </c>
      <c r="G18" s="53">
        <v>0.1</v>
      </c>
      <c r="H18" s="54">
        <v>1</v>
      </c>
    </row>
    <row r="19" spans="1:8">
      <c r="A19" s="130"/>
      <c r="B19" s="62"/>
      <c r="C19" s="63"/>
      <c r="D19" s="57">
        <v>0</v>
      </c>
      <c r="E19" s="57">
        <f>PRODUCT(C18,E18)</f>
        <v>27230.499999999996</v>
      </c>
      <c r="F19" s="57">
        <f>PRODUCT(C18,F18)</f>
        <v>21784.399999999998</v>
      </c>
      <c r="G19" s="57">
        <f>PRODUCT(C18,G18)</f>
        <v>5446.0999999999995</v>
      </c>
      <c r="H19" s="58">
        <f>SUM(D19,E19,F19,G19,H17)</f>
        <v>552685.92999999993</v>
      </c>
    </row>
    <row r="20" spans="1:8">
      <c r="A20" s="117"/>
      <c r="B20" s="65"/>
      <c r="C20" s="66"/>
      <c r="D20" s="57">
        <v>0</v>
      </c>
      <c r="E20" s="57">
        <v>0</v>
      </c>
      <c r="F20" s="57">
        <v>0</v>
      </c>
      <c r="G20" s="57">
        <v>0</v>
      </c>
      <c r="H20" s="58"/>
    </row>
    <row r="21" spans="1:8">
      <c r="A21" s="67"/>
      <c r="B21" s="68" t="s">
        <v>380</v>
      </c>
      <c r="C21" s="69">
        <f>SUM(C10:C19)</f>
        <v>552685.92999999993</v>
      </c>
      <c r="D21" s="70">
        <f>SUM(D11,D13,D15,D17,D19,D20)</f>
        <v>283764.41999999993</v>
      </c>
      <c r="E21" s="70">
        <f t="shared" ref="E21:G21" si="0">SUM(E11,E13,E15,E17,E19,E20)</f>
        <v>121987.554</v>
      </c>
      <c r="F21" s="70">
        <f t="shared" si="0"/>
        <v>41734.975999999995</v>
      </c>
      <c r="G21" s="70">
        <f t="shared" si="0"/>
        <v>105198.98000000001</v>
      </c>
      <c r="H21" s="183">
        <f>SUM(D21:G21)</f>
        <v>552685.92999999993</v>
      </c>
    </row>
    <row r="22" spans="1:8">
      <c r="A22" s="67"/>
      <c r="B22" s="71"/>
      <c r="C22" s="72"/>
      <c r="D22" s="73">
        <f>PRODUCT(D21/C21)</f>
        <v>0.51342797888848002</v>
      </c>
      <c r="E22" s="73">
        <f>PRODUCT(E21/C21)</f>
        <v>0.22071767595024541</v>
      </c>
      <c r="F22" s="73">
        <f>PRODUCT(F21/C21)</f>
        <v>7.5513006093714016E-2</v>
      </c>
      <c r="G22" s="73">
        <f>PRODUCT(G21/C21)</f>
        <v>0.19034133906756054</v>
      </c>
      <c r="H22" s="74">
        <f>SUM(D22:G22)</f>
        <v>1</v>
      </c>
    </row>
    <row r="23" spans="1:8" ht="13.5" thickBot="1">
      <c r="A23" s="75"/>
      <c r="B23" s="76"/>
      <c r="C23" s="77"/>
      <c r="D23" s="78"/>
      <c r="E23" s="78"/>
      <c r="F23" s="78"/>
      <c r="G23" s="78"/>
      <c r="H23" s="79"/>
    </row>
    <row r="24" spans="1:8">
      <c r="A24" s="44" t="s">
        <v>530</v>
      </c>
    </row>
    <row r="29" spans="1:8">
      <c r="C29" s="44" t="s">
        <v>529</v>
      </c>
    </row>
    <row r="30" spans="1:8">
      <c r="C30" s="97" t="s">
        <v>526</v>
      </c>
    </row>
    <row r="31" spans="1:8">
      <c r="C31" s="97" t="s">
        <v>527</v>
      </c>
    </row>
    <row r="32" spans="1:8">
      <c r="C32" s="97" t="s">
        <v>373</v>
      </c>
    </row>
    <row r="33" spans="3:3">
      <c r="C33" s="97" t="s">
        <v>528</v>
      </c>
    </row>
  </sheetData>
  <mergeCells count="10">
    <mergeCell ref="A2:G2"/>
    <mergeCell ref="A3:G3"/>
    <mergeCell ref="A4:G4"/>
    <mergeCell ref="A1:H1"/>
    <mergeCell ref="A5:G5"/>
    <mergeCell ref="A10:A11"/>
    <mergeCell ref="A12:A13"/>
    <mergeCell ref="A14:A15"/>
    <mergeCell ref="A16:A17"/>
    <mergeCell ref="A18:A19"/>
  </mergeCells>
  <pageMargins left="0.51181102362204722" right="0.51181102362204722" top="0.78740157480314965" bottom="0.78740157480314965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0"/>
  <sheetViews>
    <sheetView topLeftCell="A43" workbookViewId="0">
      <selection activeCell="E45" sqref="E45"/>
    </sheetView>
  </sheetViews>
  <sheetFormatPr defaultRowHeight="12.75"/>
  <cols>
    <col min="2" max="2" width="20" customWidth="1"/>
    <col min="3" max="3" width="55.140625" customWidth="1"/>
    <col min="4" max="4" width="9.140625" customWidth="1"/>
    <col min="5" max="5" width="57.85546875" customWidth="1"/>
    <col min="6" max="6" width="22.7109375" customWidth="1"/>
  </cols>
  <sheetData>
    <row r="1" spans="1:6" ht="18.75">
      <c r="A1" s="125" t="s">
        <v>462</v>
      </c>
      <c r="B1" s="126"/>
      <c r="C1" s="126"/>
      <c r="D1" s="126"/>
      <c r="E1" s="126"/>
      <c r="F1" s="126"/>
    </row>
    <row r="2" spans="1:6" ht="15.75">
      <c r="A2" s="127" t="s">
        <v>368</v>
      </c>
      <c r="B2" s="128"/>
      <c r="C2" s="128"/>
      <c r="D2" s="128"/>
      <c r="E2" s="128"/>
      <c r="F2" s="128"/>
    </row>
    <row r="3" spans="1:6" ht="15.75">
      <c r="A3" s="118" t="s">
        <v>369</v>
      </c>
      <c r="B3" s="119"/>
      <c r="C3" s="119"/>
      <c r="D3" s="119"/>
      <c r="E3" s="119"/>
      <c r="F3" s="119"/>
    </row>
    <row r="4" spans="1:6" ht="15.75">
      <c r="A4" s="118" t="s">
        <v>370</v>
      </c>
      <c r="B4" s="119"/>
      <c r="C4" s="119"/>
      <c r="D4" s="119"/>
      <c r="E4" s="119"/>
      <c r="F4" s="119"/>
    </row>
    <row r="5" spans="1:6" ht="15.75">
      <c r="A5" s="118" t="s">
        <v>371</v>
      </c>
      <c r="B5" s="119"/>
      <c r="C5" s="119"/>
      <c r="D5" s="119"/>
      <c r="E5" s="119"/>
      <c r="F5" s="119"/>
    </row>
    <row r="6" spans="1:6" ht="15.75">
      <c r="A6" s="118" t="s">
        <v>532</v>
      </c>
      <c r="B6" s="119"/>
      <c r="C6" s="119"/>
      <c r="D6" s="119"/>
      <c r="E6" s="119"/>
      <c r="F6" s="119"/>
    </row>
    <row r="7" spans="1:6" ht="15.75">
      <c r="A7" s="120"/>
      <c r="B7" s="121"/>
      <c r="C7" s="121"/>
      <c r="D7" s="121"/>
      <c r="E7" s="121"/>
      <c r="F7" s="121"/>
    </row>
    <row r="8" spans="1:6" ht="15.75">
      <c r="A8" s="1" t="s">
        <v>0</v>
      </c>
      <c r="B8" s="122" t="s">
        <v>372</v>
      </c>
      <c r="C8" s="122"/>
      <c r="D8" s="123" t="s">
        <v>506</v>
      </c>
      <c r="E8" s="124"/>
      <c r="F8" s="124"/>
    </row>
    <row r="9" spans="1:6" ht="28.5">
      <c r="A9" s="19" t="s">
        <v>1</v>
      </c>
      <c r="B9" s="18" t="s">
        <v>505</v>
      </c>
      <c r="C9" s="20" t="s">
        <v>2</v>
      </c>
      <c r="D9" s="20" t="s">
        <v>7</v>
      </c>
      <c r="E9" s="20" t="s">
        <v>389</v>
      </c>
      <c r="F9" s="39" t="s">
        <v>390</v>
      </c>
    </row>
    <row r="10" spans="1:6" ht="15.75">
      <c r="A10" s="21">
        <v>1</v>
      </c>
      <c r="B10" s="22"/>
      <c r="C10" s="9" t="s">
        <v>12</v>
      </c>
      <c r="D10" s="2" t="s">
        <v>3</v>
      </c>
      <c r="E10" s="3"/>
      <c r="F10" s="15"/>
    </row>
    <row r="11" spans="1:6" ht="31.5">
      <c r="A11" s="7" t="s">
        <v>247</v>
      </c>
      <c r="B11" s="4" t="s">
        <v>238</v>
      </c>
      <c r="C11" s="36" t="s">
        <v>239</v>
      </c>
      <c r="D11" s="2" t="s">
        <v>4</v>
      </c>
      <c r="E11" s="2" t="s">
        <v>386</v>
      </c>
      <c r="F11" s="2">
        <v>467</v>
      </c>
    </row>
    <row r="12" spans="1:6" ht="141.75">
      <c r="A12" s="7" t="s">
        <v>248</v>
      </c>
      <c r="B12" s="4" t="s">
        <v>240</v>
      </c>
      <c r="C12" s="36" t="s">
        <v>241</v>
      </c>
      <c r="D12" s="2" t="s">
        <v>387</v>
      </c>
      <c r="E12" s="2">
        <v>1</v>
      </c>
      <c r="F12" s="2">
        <v>1121.47</v>
      </c>
    </row>
    <row r="13" spans="1:6" ht="15.75">
      <c r="A13" s="7" t="s">
        <v>249</v>
      </c>
      <c r="B13" s="4" t="s">
        <v>35</v>
      </c>
      <c r="C13" s="36" t="s">
        <v>10</v>
      </c>
      <c r="D13" s="2" t="s">
        <v>4</v>
      </c>
      <c r="E13" s="2" t="s">
        <v>386</v>
      </c>
      <c r="F13" s="2">
        <v>467</v>
      </c>
    </row>
    <row r="14" spans="1:6" ht="15.75">
      <c r="A14" s="7" t="s">
        <v>250</v>
      </c>
      <c r="B14" s="4" t="s">
        <v>182</v>
      </c>
      <c r="C14" s="36" t="s">
        <v>183</v>
      </c>
      <c r="D14" s="2" t="s">
        <v>4</v>
      </c>
      <c r="E14" s="2" t="s">
        <v>391</v>
      </c>
      <c r="F14" s="2">
        <v>260</v>
      </c>
    </row>
    <row r="15" spans="1:6" ht="15.75">
      <c r="A15" s="21">
        <v>2</v>
      </c>
      <c r="B15" s="15"/>
      <c r="C15" s="10" t="s">
        <v>30</v>
      </c>
      <c r="D15" s="2" t="s">
        <v>3</v>
      </c>
      <c r="E15" s="2"/>
      <c r="F15" s="2"/>
    </row>
    <row r="16" spans="1:6" ht="15.75">
      <c r="A16" s="7" t="s">
        <v>251</v>
      </c>
      <c r="B16" s="4" t="s">
        <v>384</v>
      </c>
      <c r="C16" s="36" t="s">
        <v>385</v>
      </c>
      <c r="D16" s="2" t="s">
        <v>383</v>
      </c>
      <c r="E16" s="2" t="s">
        <v>392</v>
      </c>
      <c r="F16" s="2">
        <v>220</v>
      </c>
    </row>
    <row r="17" spans="1:6" ht="47.25">
      <c r="A17" s="7" t="s">
        <v>252</v>
      </c>
      <c r="B17" s="4" t="s">
        <v>33</v>
      </c>
      <c r="C17" s="36" t="s">
        <v>34</v>
      </c>
      <c r="D17" s="2" t="s">
        <v>31</v>
      </c>
      <c r="E17" s="2" t="s">
        <v>393</v>
      </c>
      <c r="F17" s="2">
        <v>9</v>
      </c>
    </row>
    <row r="18" spans="1:6" ht="173.25">
      <c r="A18" s="7" t="s">
        <v>253</v>
      </c>
      <c r="B18" s="4" t="s">
        <v>36</v>
      </c>
      <c r="C18" s="36" t="s">
        <v>37</v>
      </c>
      <c r="D18" s="2" t="s">
        <v>31</v>
      </c>
      <c r="E18" s="2" t="s">
        <v>394</v>
      </c>
      <c r="F18" s="2">
        <v>5</v>
      </c>
    </row>
    <row r="19" spans="1:6" ht="189">
      <c r="A19" s="7" t="s">
        <v>254</v>
      </c>
      <c r="B19" s="4" t="s">
        <v>38</v>
      </c>
      <c r="C19" s="36" t="s">
        <v>39</v>
      </c>
      <c r="D19" s="2" t="s">
        <v>31</v>
      </c>
      <c r="E19" s="2" t="s">
        <v>393</v>
      </c>
      <c r="F19" s="2">
        <v>9</v>
      </c>
    </row>
    <row r="20" spans="1:6" ht="78.75">
      <c r="A20" s="7" t="s">
        <v>255</v>
      </c>
      <c r="B20" s="4" t="s">
        <v>40</v>
      </c>
      <c r="C20" s="36" t="s">
        <v>41</v>
      </c>
      <c r="D20" s="2" t="s">
        <v>7</v>
      </c>
      <c r="E20" s="2" t="s">
        <v>395</v>
      </c>
      <c r="F20" s="2">
        <v>1</v>
      </c>
    </row>
    <row r="21" spans="1:6" ht="31.5">
      <c r="A21" s="7" t="s">
        <v>256</v>
      </c>
      <c r="B21" s="4" t="s">
        <v>42</v>
      </c>
      <c r="C21" s="36" t="s">
        <v>43</v>
      </c>
      <c r="D21" s="2" t="s">
        <v>31</v>
      </c>
      <c r="E21" s="2" t="s">
        <v>504</v>
      </c>
      <c r="F21" s="2">
        <v>3</v>
      </c>
    </row>
    <row r="22" spans="1:6" ht="15.75">
      <c r="A22" s="21">
        <v>3</v>
      </c>
      <c r="B22" s="15"/>
      <c r="C22" s="10" t="s">
        <v>13</v>
      </c>
      <c r="D22" s="2" t="s">
        <v>3</v>
      </c>
      <c r="E22" s="2"/>
      <c r="F22" s="2"/>
    </row>
    <row r="23" spans="1:6" ht="78.75">
      <c r="A23" s="7" t="s">
        <v>257</v>
      </c>
      <c r="B23" s="4" t="s">
        <v>168</v>
      </c>
      <c r="C23" s="36" t="s">
        <v>169</v>
      </c>
      <c r="D23" s="2" t="s">
        <v>5</v>
      </c>
      <c r="E23" s="11" t="s">
        <v>396</v>
      </c>
      <c r="F23" s="43">
        <v>63.51</v>
      </c>
    </row>
    <row r="24" spans="1:6" ht="78.75">
      <c r="A24" s="7" t="s">
        <v>258</v>
      </c>
      <c r="B24" s="4" t="s">
        <v>458</v>
      </c>
      <c r="C24" s="36" t="s">
        <v>459</v>
      </c>
      <c r="D24" s="2" t="s">
        <v>4</v>
      </c>
      <c r="E24" s="11" t="s">
        <v>397</v>
      </c>
      <c r="F24" s="43">
        <v>86.57</v>
      </c>
    </row>
    <row r="25" spans="1:6" ht="47.25">
      <c r="A25" s="7" t="s">
        <v>259</v>
      </c>
      <c r="B25" s="4" t="s">
        <v>45</v>
      </c>
      <c r="C25" s="36" t="s">
        <v>46</v>
      </c>
      <c r="D25" s="2" t="s">
        <v>5</v>
      </c>
      <c r="E25" s="11" t="s">
        <v>398</v>
      </c>
      <c r="F25" s="43">
        <v>8.65</v>
      </c>
    </row>
    <row r="26" spans="1:6" ht="31.5">
      <c r="A26" s="7" t="s">
        <v>260</v>
      </c>
      <c r="B26" s="4" t="s">
        <v>460</v>
      </c>
      <c r="C26" s="36" t="s">
        <v>461</v>
      </c>
      <c r="D26" s="2" t="s">
        <v>5</v>
      </c>
      <c r="E26" s="11" t="s">
        <v>399</v>
      </c>
      <c r="F26" s="43">
        <v>15.87</v>
      </c>
    </row>
    <row r="27" spans="1:6" ht="47.25">
      <c r="A27" s="7" t="s">
        <v>261</v>
      </c>
      <c r="B27" s="4" t="s">
        <v>196</v>
      </c>
      <c r="C27" s="36" t="s">
        <v>197</v>
      </c>
      <c r="D27" s="2" t="s">
        <v>44</v>
      </c>
      <c r="E27" s="11" t="s">
        <v>400</v>
      </c>
      <c r="F27" s="2">
        <v>402</v>
      </c>
    </row>
    <row r="28" spans="1:6" ht="31.5">
      <c r="A28" s="7" t="s">
        <v>262</v>
      </c>
      <c r="B28" s="4" t="s">
        <v>170</v>
      </c>
      <c r="C28" s="36" t="s">
        <v>171</v>
      </c>
      <c r="D28" s="2" t="s">
        <v>6</v>
      </c>
      <c r="E28" s="11" t="s">
        <v>401</v>
      </c>
      <c r="F28" s="2">
        <v>30.9</v>
      </c>
    </row>
    <row r="29" spans="1:6" ht="31.5">
      <c r="A29" s="7" t="s">
        <v>263</v>
      </c>
      <c r="B29" s="4" t="s">
        <v>174</v>
      </c>
      <c r="C29" s="36" t="s">
        <v>175</v>
      </c>
      <c r="D29" s="2" t="s">
        <v>6</v>
      </c>
      <c r="E29" s="11" t="s">
        <v>402</v>
      </c>
      <c r="F29" s="43">
        <v>283</v>
      </c>
    </row>
    <row r="30" spans="1:6" ht="47.25">
      <c r="A30" s="7" t="s">
        <v>264</v>
      </c>
      <c r="B30" s="4" t="s">
        <v>198</v>
      </c>
      <c r="C30" s="36" t="s">
        <v>199</v>
      </c>
      <c r="D30" s="2" t="s">
        <v>6</v>
      </c>
      <c r="E30" s="11" t="s">
        <v>403</v>
      </c>
      <c r="F30" s="43">
        <v>614.87</v>
      </c>
    </row>
    <row r="31" spans="1:6" ht="47.25">
      <c r="A31" s="7" t="s">
        <v>265</v>
      </c>
      <c r="B31" s="4" t="s">
        <v>172</v>
      </c>
      <c r="C31" s="36" t="s">
        <v>173</v>
      </c>
      <c r="D31" s="2" t="s">
        <v>6</v>
      </c>
      <c r="E31" s="11" t="s">
        <v>404</v>
      </c>
      <c r="F31" s="43">
        <v>697.28</v>
      </c>
    </row>
    <row r="32" spans="1:6" ht="63">
      <c r="A32" s="7" t="s">
        <v>266</v>
      </c>
      <c r="B32" s="4" t="s">
        <v>200</v>
      </c>
      <c r="C32" s="36" t="s">
        <v>201</v>
      </c>
      <c r="D32" s="2" t="s">
        <v>4</v>
      </c>
      <c r="E32" s="11" t="s">
        <v>406</v>
      </c>
      <c r="F32" s="2">
        <v>172.2</v>
      </c>
    </row>
    <row r="33" spans="1:6" ht="94.5">
      <c r="A33" s="7" t="s">
        <v>267</v>
      </c>
      <c r="B33" s="4" t="s">
        <v>517</v>
      </c>
      <c r="C33" s="36" t="s">
        <v>518</v>
      </c>
      <c r="D33" s="2" t="s">
        <v>5</v>
      </c>
      <c r="E33" s="11" t="s">
        <v>405</v>
      </c>
      <c r="F33" s="2">
        <v>47.73</v>
      </c>
    </row>
    <row r="34" spans="1:6" ht="63">
      <c r="A34" s="7" t="s">
        <v>268</v>
      </c>
      <c r="B34" s="4" t="s">
        <v>176</v>
      </c>
      <c r="C34" s="36" t="s">
        <v>177</v>
      </c>
      <c r="D34" s="2" t="s">
        <v>4</v>
      </c>
      <c r="E34" s="11" t="s">
        <v>407</v>
      </c>
      <c r="F34" s="2">
        <v>215.25</v>
      </c>
    </row>
    <row r="35" spans="1:6" ht="15.75">
      <c r="A35" s="21">
        <v>4</v>
      </c>
      <c r="B35" s="23"/>
      <c r="C35" s="10" t="s">
        <v>14</v>
      </c>
      <c r="D35" s="2" t="s">
        <v>3</v>
      </c>
      <c r="E35" s="2"/>
      <c r="F35" s="2"/>
    </row>
    <row r="36" spans="1:6" ht="78.75">
      <c r="A36" s="7" t="s">
        <v>269</v>
      </c>
      <c r="B36" s="15">
        <v>92775</v>
      </c>
      <c r="C36" s="36" t="s">
        <v>202</v>
      </c>
      <c r="D36" s="2" t="s">
        <v>6</v>
      </c>
      <c r="E36" s="11" t="s">
        <v>408</v>
      </c>
      <c r="F36" s="43">
        <v>790</v>
      </c>
    </row>
    <row r="37" spans="1:6" ht="78.75">
      <c r="A37" s="7" t="s">
        <v>271</v>
      </c>
      <c r="B37" s="15">
        <v>92776</v>
      </c>
      <c r="C37" s="36" t="s">
        <v>205</v>
      </c>
      <c r="D37" s="2" t="s">
        <v>6</v>
      </c>
      <c r="E37" s="11" t="s">
        <v>409</v>
      </c>
      <c r="F37" s="43">
        <v>193</v>
      </c>
    </row>
    <row r="38" spans="1:6" ht="78.75">
      <c r="A38" s="7" t="s">
        <v>272</v>
      </c>
      <c r="B38" s="15">
        <v>92777</v>
      </c>
      <c r="C38" s="36" t="s">
        <v>206</v>
      </c>
      <c r="D38" s="2" t="s">
        <v>6</v>
      </c>
      <c r="E38" s="11" t="s">
        <v>410</v>
      </c>
      <c r="F38" s="43">
        <v>430</v>
      </c>
    </row>
    <row r="39" spans="1:6" ht="78.75">
      <c r="A39" s="7" t="s">
        <v>273</v>
      </c>
      <c r="B39" s="15">
        <v>92778</v>
      </c>
      <c r="C39" s="36" t="s">
        <v>207</v>
      </c>
      <c r="D39" s="2" t="s">
        <v>6</v>
      </c>
      <c r="E39" s="11" t="s">
        <v>411</v>
      </c>
      <c r="F39" s="43">
        <v>1242</v>
      </c>
    </row>
    <row r="40" spans="1:6" ht="78.75">
      <c r="A40" s="7" t="s">
        <v>274</v>
      </c>
      <c r="B40" s="15">
        <v>92779</v>
      </c>
      <c r="C40" s="36" t="s">
        <v>208</v>
      </c>
      <c r="D40" s="2" t="s">
        <v>6</v>
      </c>
      <c r="E40" s="11" t="s">
        <v>412</v>
      </c>
      <c r="F40" s="43">
        <v>592</v>
      </c>
    </row>
    <row r="41" spans="1:6" ht="78.75">
      <c r="A41" s="7" t="s">
        <v>275</v>
      </c>
      <c r="B41" s="33" t="s">
        <v>203</v>
      </c>
      <c r="C41" s="34" t="s">
        <v>209</v>
      </c>
      <c r="D41" s="2" t="s">
        <v>6</v>
      </c>
      <c r="E41" s="11">
        <v>218</v>
      </c>
      <c r="F41" s="43">
        <v>218</v>
      </c>
    </row>
    <row r="42" spans="1:6" ht="78.75">
      <c r="A42" s="7" t="s">
        <v>276</v>
      </c>
      <c r="B42" s="4" t="s">
        <v>204</v>
      </c>
      <c r="C42" s="36" t="s">
        <v>210</v>
      </c>
      <c r="D42" s="2" t="s">
        <v>6</v>
      </c>
      <c r="E42" s="11">
        <v>59</v>
      </c>
      <c r="F42" s="43">
        <v>59</v>
      </c>
    </row>
    <row r="43" spans="1:6" ht="63">
      <c r="A43" s="7" t="s">
        <v>277</v>
      </c>
      <c r="B43" s="4" t="s">
        <v>200</v>
      </c>
      <c r="C43" s="36" t="s">
        <v>201</v>
      </c>
      <c r="D43" s="2" t="s">
        <v>4</v>
      </c>
      <c r="E43" s="11" t="s">
        <v>413</v>
      </c>
      <c r="F43" s="2">
        <v>104.4</v>
      </c>
    </row>
    <row r="44" spans="1:6" ht="78.75">
      <c r="A44" s="7" t="s">
        <v>278</v>
      </c>
      <c r="B44" s="4" t="s">
        <v>211</v>
      </c>
      <c r="C44" s="36" t="s">
        <v>212</v>
      </c>
      <c r="D44" s="2" t="s">
        <v>4</v>
      </c>
      <c r="E44" s="2" t="s">
        <v>386</v>
      </c>
      <c r="F44" s="2">
        <v>467</v>
      </c>
    </row>
    <row r="45" spans="1:6" ht="94.5">
      <c r="A45" s="7" t="s">
        <v>279</v>
      </c>
      <c r="B45" s="4" t="s">
        <v>517</v>
      </c>
      <c r="C45" s="36" t="s">
        <v>518</v>
      </c>
      <c r="D45" s="2" t="s">
        <v>5</v>
      </c>
      <c r="E45" s="11" t="s">
        <v>414</v>
      </c>
      <c r="F45" s="2">
        <v>31.04</v>
      </c>
    </row>
    <row r="46" spans="1:6" ht="15.75">
      <c r="A46" s="21">
        <v>5</v>
      </c>
      <c r="B46" s="15"/>
      <c r="C46" s="10" t="s">
        <v>15</v>
      </c>
      <c r="D46" s="2" t="s">
        <v>3</v>
      </c>
      <c r="E46" s="2"/>
      <c r="F46" s="2"/>
    </row>
    <row r="47" spans="1:6" ht="110.25">
      <c r="A47" s="7" t="s">
        <v>280</v>
      </c>
      <c r="B47" s="4" t="s">
        <v>178</v>
      </c>
      <c r="C47" s="36" t="s">
        <v>179</v>
      </c>
      <c r="D47" s="2" t="s">
        <v>4</v>
      </c>
      <c r="E47" s="11" t="s">
        <v>416</v>
      </c>
      <c r="F47" s="2">
        <v>822.76</v>
      </c>
    </row>
    <row r="48" spans="1:6" ht="110.25">
      <c r="A48" s="7" t="s">
        <v>281</v>
      </c>
      <c r="B48" s="4" t="s">
        <v>180</v>
      </c>
      <c r="C48" s="36" t="s">
        <v>181</v>
      </c>
      <c r="D48" s="2" t="s">
        <v>4</v>
      </c>
      <c r="E48" s="11" t="s">
        <v>415</v>
      </c>
      <c r="F48" s="2">
        <v>145.25</v>
      </c>
    </row>
    <row r="49" spans="1:6" ht="31.5">
      <c r="A49" s="7" t="s">
        <v>282</v>
      </c>
      <c r="B49" s="4" t="s">
        <v>213</v>
      </c>
      <c r="C49" s="36" t="s">
        <v>214</v>
      </c>
      <c r="D49" s="2" t="s">
        <v>44</v>
      </c>
      <c r="E49" s="11" t="s">
        <v>522</v>
      </c>
      <c r="F49" s="43">
        <v>47</v>
      </c>
    </row>
    <row r="50" spans="1:6" ht="47.25">
      <c r="A50" s="7" t="s">
        <v>283</v>
      </c>
      <c r="B50" s="4" t="s">
        <v>519</v>
      </c>
      <c r="C50" s="36" t="s">
        <v>520</v>
      </c>
      <c r="D50" s="2" t="s">
        <v>44</v>
      </c>
      <c r="E50" s="11" t="s">
        <v>522</v>
      </c>
      <c r="F50" s="43">
        <v>47</v>
      </c>
    </row>
    <row r="51" spans="1:6" ht="31.5">
      <c r="A51" s="7" t="s">
        <v>284</v>
      </c>
      <c r="B51" s="4" t="s">
        <v>215</v>
      </c>
      <c r="C51" s="36" t="s">
        <v>216</v>
      </c>
      <c r="D51" s="2" t="s">
        <v>44</v>
      </c>
      <c r="E51" s="11" t="s">
        <v>417</v>
      </c>
      <c r="F51" s="43">
        <v>26.4</v>
      </c>
    </row>
    <row r="52" spans="1:6" ht="31.5">
      <c r="A52" s="7" t="s">
        <v>521</v>
      </c>
      <c r="B52" s="4" t="s">
        <v>217</v>
      </c>
      <c r="C52" s="36" t="s">
        <v>218</v>
      </c>
      <c r="D52" s="2" t="s">
        <v>44</v>
      </c>
      <c r="E52" s="11" t="s">
        <v>418</v>
      </c>
      <c r="F52" s="43">
        <v>3</v>
      </c>
    </row>
    <row r="53" spans="1:6" ht="15.75">
      <c r="A53" s="21">
        <v>6</v>
      </c>
      <c r="B53" s="23"/>
      <c r="C53" s="9" t="s">
        <v>24</v>
      </c>
      <c r="D53" s="2" t="s">
        <v>3</v>
      </c>
      <c r="E53" s="2"/>
      <c r="F53" s="2"/>
    </row>
    <row r="54" spans="1:6" ht="47.25">
      <c r="A54" s="7" t="s">
        <v>285</v>
      </c>
      <c r="B54" s="4" t="s">
        <v>47</v>
      </c>
      <c r="C54" s="36" t="s">
        <v>523</v>
      </c>
      <c r="D54" s="2" t="s">
        <v>4</v>
      </c>
      <c r="E54" s="2" t="s">
        <v>386</v>
      </c>
      <c r="F54" s="2">
        <v>467</v>
      </c>
    </row>
    <row r="55" spans="1:6" ht="31.5">
      <c r="A55" s="7" t="s">
        <v>286</v>
      </c>
      <c r="B55" s="4" t="s">
        <v>48</v>
      </c>
      <c r="C55" s="36" t="s">
        <v>49</v>
      </c>
      <c r="D55" s="2" t="s">
        <v>4</v>
      </c>
      <c r="E55" s="2" t="s">
        <v>386</v>
      </c>
      <c r="F55" s="2">
        <v>467</v>
      </c>
    </row>
    <row r="56" spans="1:6" ht="47.25">
      <c r="A56" s="7" t="s">
        <v>287</v>
      </c>
      <c r="B56" s="4" t="s">
        <v>50</v>
      </c>
      <c r="C56" s="36" t="s">
        <v>51</v>
      </c>
      <c r="D56" s="2" t="s">
        <v>9</v>
      </c>
      <c r="E56" s="2" t="s">
        <v>422</v>
      </c>
      <c r="F56" s="2">
        <v>109.2</v>
      </c>
    </row>
    <row r="57" spans="1:6" ht="31.5">
      <c r="A57" s="7" t="s">
        <v>288</v>
      </c>
      <c r="B57" s="4" t="s">
        <v>52</v>
      </c>
      <c r="C57" s="36" t="s">
        <v>53</v>
      </c>
      <c r="D57" s="2" t="s">
        <v>9</v>
      </c>
      <c r="E57" s="2" t="s">
        <v>423</v>
      </c>
      <c r="F57" s="2">
        <v>61.6</v>
      </c>
    </row>
    <row r="58" spans="1:6" ht="15.75">
      <c r="A58" s="21">
        <v>7</v>
      </c>
      <c r="B58" s="15"/>
      <c r="C58" s="9" t="s">
        <v>16</v>
      </c>
      <c r="D58" s="2" t="s">
        <v>3</v>
      </c>
      <c r="E58" s="2"/>
      <c r="F58" s="2"/>
    </row>
    <row r="59" spans="1:6" ht="78.75">
      <c r="A59" s="7" t="s">
        <v>270</v>
      </c>
      <c r="B59" s="4" t="s">
        <v>184</v>
      </c>
      <c r="C59" s="11" t="s">
        <v>185</v>
      </c>
      <c r="D59" s="2" t="s">
        <v>4</v>
      </c>
      <c r="E59" s="11" t="s">
        <v>419</v>
      </c>
      <c r="F59" s="2">
        <v>1936.02</v>
      </c>
    </row>
    <row r="60" spans="1:6" ht="63">
      <c r="A60" s="7" t="s">
        <v>289</v>
      </c>
      <c r="B60" s="4" t="s">
        <v>186</v>
      </c>
      <c r="C60" s="11" t="s">
        <v>187</v>
      </c>
      <c r="D60" s="2" t="s">
        <v>4</v>
      </c>
      <c r="E60" s="2" t="s">
        <v>386</v>
      </c>
      <c r="F60" s="2">
        <v>467</v>
      </c>
    </row>
    <row r="61" spans="1:6" ht="78.75">
      <c r="A61" s="7" t="s">
        <v>290</v>
      </c>
      <c r="B61" s="4" t="s">
        <v>188</v>
      </c>
      <c r="C61" s="11" t="s">
        <v>189</v>
      </c>
      <c r="D61" s="2" t="s">
        <v>4</v>
      </c>
      <c r="E61" s="11" t="s">
        <v>420</v>
      </c>
      <c r="F61" s="2">
        <v>1795.62</v>
      </c>
    </row>
    <row r="62" spans="1:6" ht="78.75">
      <c r="A62" s="7" t="s">
        <v>291</v>
      </c>
      <c r="B62" s="4" t="s">
        <v>190</v>
      </c>
      <c r="C62" s="11" t="s">
        <v>191</v>
      </c>
      <c r="D62" s="2" t="s">
        <v>4</v>
      </c>
      <c r="E62" s="2" t="s">
        <v>386</v>
      </c>
      <c r="F62" s="2">
        <v>467</v>
      </c>
    </row>
    <row r="63" spans="1:6" ht="63">
      <c r="A63" s="7" t="s">
        <v>292</v>
      </c>
      <c r="B63" s="4" t="s">
        <v>192</v>
      </c>
      <c r="C63" s="11" t="s">
        <v>193</v>
      </c>
      <c r="D63" s="2" t="s">
        <v>4</v>
      </c>
      <c r="E63" s="11" t="s">
        <v>421</v>
      </c>
      <c r="F63" s="2">
        <v>140.4</v>
      </c>
    </row>
    <row r="64" spans="1:6" ht="141.75">
      <c r="A64" s="7" t="s">
        <v>293</v>
      </c>
      <c r="B64" s="4" t="s">
        <v>194</v>
      </c>
      <c r="C64" s="36" t="s">
        <v>195</v>
      </c>
      <c r="D64" s="2" t="s">
        <v>4</v>
      </c>
      <c r="E64" s="11" t="s">
        <v>421</v>
      </c>
      <c r="F64" s="2">
        <v>140.4</v>
      </c>
    </row>
    <row r="65" spans="1:6" ht="15.75">
      <c r="A65" s="21">
        <v>8</v>
      </c>
      <c r="B65" s="15"/>
      <c r="C65" s="10" t="s">
        <v>17</v>
      </c>
      <c r="D65" s="2" t="s">
        <v>3</v>
      </c>
      <c r="E65" s="2"/>
      <c r="F65" s="2"/>
    </row>
    <row r="66" spans="1:6" ht="47.25">
      <c r="A66" s="7" t="s">
        <v>294</v>
      </c>
      <c r="B66" s="15" t="s">
        <v>55</v>
      </c>
      <c r="C66" s="36" t="s">
        <v>524</v>
      </c>
      <c r="D66" s="2" t="s">
        <v>4</v>
      </c>
      <c r="E66" s="2" t="s">
        <v>386</v>
      </c>
      <c r="F66" s="2">
        <v>467</v>
      </c>
    </row>
    <row r="67" spans="1:6" ht="31.5">
      <c r="A67" s="7" t="s">
        <v>295</v>
      </c>
      <c r="B67" s="4" t="s">
        <v>54</v>
      </c>
      <c r="C67" s="12" t="s">
        <v>508</v>
      </c>
      <c r="D67" s="2" t="s">
        <v>4</v>
      </c>
      <c r="E67" s="2" t="s">
        <v>507</v>
      </c>
      <c r="F67" s="2">
        <v>431.44</v>
      </c>
    </row>
    <row r="68" spans="1:6" ht="78.75">
      <c r="A68" s="7" t="s">
        <v>296</v>
      </c>
      <c r="B68" s="6" t="s">
        <v>56</v>
      </c>
      <c r="C68" s="36" t="s">
        <v>57</v>
      </c>
      <c r="D68" s="2" t="s">
        <v>4</v>
      </c>
      <c r="E68" s="2" t="s">
        <v>507</v>
      </c>
      <c r="F68" s="2">
        <v>431.44</v>
      </c>
    </row>
    <row r="69" spans="1:6" ht="126">
      <c r="A69" s="7" t="s">
        <v>297</v>
      </c>
      <c r="B69" s="6" t="s">
        <v>58</v>
      </c>
      <c r="C69" s="36" t="s">
        <v>59</v>
      </c>
      <c r="D69" s="2" t="s">
        <v>4</v>
      </c>
      <c r="E69" s="2" t="s">
        <v>507</v>
      </c>
      <c r="F69" s="2">
        <v>431.44</v>
      </c>
    </row>
    <row r="70" spans="1:6" ht="94.5">
      <c r="A70" s="7" t="s">
        <v>298</v>
      </c>
      <c r="B70" s="6" t="s">
        <v>60</v>
      </c>
      <c r="C70" s="36" t="s">
        <v>61</v>
      </c>
      <c r="D70" s="2" t="s">
        <v>9</v>
      </c>
      <c r="E70" s="2" t="s">
        <v>424</v>
      </c>
      <c r="F70" s="2">
        <v>325.60000000000002</v>
      </c>
    </row>
    <row r="71" spans="1:6" ht="31.5">
      <c r="A71" s="7" t="s">
        <v>299</v>
      </c>
      <c r="B71" s="4" t="s">
        <v>509</v>
      </c>
      <c r="C71" s="36" t="s">
        <v>510</v>
      </c>
      <c r="D71" s="2" t="s">
        <v>4</v>
      </c>
      <c r="E71" s="2" t="s">
        <v>516</v>
      </c>
      <c r="F71" s="2">
        <v>35.56</v>
      </c>
    </row>
    <row r="72" spans="1:6" ht="31.5">
      <c r="A72" s="7" t="s">
        <v>512</v>
      </c>
      <c r="B72" s="4" t="s">
        <v>511</v>
      </c>
      <c r="C72" s="36" t="s">
        <v>513</v>
      </c>
      <c r="D72" s="2" t="s">
        <v>4</v>
      </c>
      <c r="E72" s="2" t="s">
        <v>516</v>
      </c>
      <c r="F72" s="2">
        <v>35.56</v>
      </c>
    </row>
    <row r="73" spans="1:6" ht="15.75">
      <c r="A73" s="21">
        <v>9</v>
      </c>
      <c r="B73" s="3"/>
      <c r="C73" s="9" t="s">
        <v>29</v>
      </c>
      <c r="D73" s="2" t="s">
        <v>3</v>
      </c>
      <c r="E73" s="2"/>
      <c r="F73" s="2"/>
    </row>
    <row r="74" spans="1:6" ht="110.25">
      <c r="A74" s="24" t="s">
        <v>300</v>
      </c>
      <c r="B74" s="4" t="s">
        <v>62</v>
      </c>
      <c r="C74" s="14" t="s">
        <v>63</v>
      </c>
      <c r="D74" s="2" t="s">
        <v>28</v>
      </c>
      <c r="E74" s="2" t="s">
        <v>425</v>
      </c>
      <c r="F74" s="2">
        <v>2</v>
      </c>
    </row>
    <row r="75" spans="1:6" ht="110.25">
      <c r="A75" s="24" t="s">
        <v>301</v>
      </c>
      <c r="B75" s="4" t="s">
        <v>64</v>
      </c>
      <c r="C75" s="14" t="s">
        <v>65</v>
      </c>
      <c r="D75" s="2" t="s">
        <v>28</v>
      </c>
      <c r="E75" s="2" t="s">
        <v>426</v>
      </c>
      <c r="F75" s="2">
        <v>21</v>
      </c>
    </row>
    <row r="76" spans="1:6" ht="63">
      <c r="A76" s="24" t="s">
        <v>302</v>
      </c>
      <c r="B76" s="4" t="s">
        <v>66</v>
      </c>
      <c r="C76" s="14" t="s">
        <v>67</v>
      </c>
      <c r="D76" s="2" t="s">
        <v>28</v>
      </c>
      <c r="E76" s="2" t="s">
        <v>427</v>
      </c>
      <c r="F76" s="2">
        <v>1</v>
      </c>
    </row>
    <row r="77" spans="1:6" ht="31.5">
      <c r="A77" s="24" t="s">
        <v>303</v>
      </c>
      <c r="B77" s="4" t="s">
        <v>69</v>
      </c>
      <c r="C77" s="14" t="s">
        <v>70</v>
      </c>
      <c r="D77" s="2" t="s">
        <v>4</v>
      </c>
      <c r="E77" s="2" t="s">
        <v>428</v>
      </c>
      <c r="F77" s="2">
        <v>30.08</v>
      </c>
    </row>
    <row r="78" spans="1:6" ht="31.5">
      <c r="A78" s="24" t="s">
        <v>304</v>
      </c>
      <c r="B78" s="4" t="s">
        <v>68</v>
      </c>
      <c r="C78" s="14" t="s">
        <v>71</v>
      </c>
      <c r="D78" s="2" t="s">
        <v>4</v>
      </c>
      <c r="E78" s="2" t="s">
        <v>429</v>
      </c>
      <c r="F78" s="2">
        <v>6.3</v>
      </c>
    </row>
    <row r="79" spans="1:6" ht="63">
      <c r="A79" s="24" t="s">
        <v>305</v>
      </c>
      <c r="B79" s="4" t="s">
        <v>72</v>
      </c>
      <c r="C79" s="14" t="s">
        <v>73</v>
      </c>
      <c r="D79" s="2" t="s">
        <v>4</v>
      </c>
      <c r="E79" s="2" t="s">
        <v>430</v>
      </c>
      <c r="F79" s="2">
        <v>2.4</v>
      </c>
    </row>
    <row r="80" spans="1:6" ht="15.75">
      <c r="A80" s="24" t="s">
        <v>306</v>
      </c>
      <c r="B80" s="4" t="s">
        <v>219</v>
      </c>
      <c r="C80" s="14" t="s">
        <v>220</v>
      </c>
      <c r="D80" s="2" t="s">
        <v>4</v>
      </c>
      <c r="E80" s="2" t="s">
        <v>431</v>
      </c>
      <c r="F80" s="2">
        <v>12.19</v>
      </c>
    </row>
    <row r="81" spans="1:6" ht="15.75">
      <c r="A81" s="31">
        <v>10</v>
      </c>
      <c r="B81" s="15"/>
      <c r="C81" s="10" t="s">
        <v>18</v>
      </c>
      <c r="D81" s="2" t="s">
        <v>3</v>
      </c>
      <c r="E81" s="2"/>
      <c r="F81" s="2"/>
    </row>
    <row r="82" spans="1:6" ht="63">
      <c r="A82" s="24" t="s">
        <v>307</v>
      </c>
      <c r="B82" s="15" t="s">
        <v>78</v>
      </c>
      <c r="C82" s="36" t="s">
        <v>79</v>
      </c>
      <c r="D82" s="2" t="s">
        <v>4</v>
      </c>
      <c r="E82" s="11" t="s">
        <v>420</v>
      </c>
      <c r="F82" s="2">
        <v>1795.62</v>
      </c>
    </row>
    <row r="83" spans="1:6" ht="63">
      <c r="A83" s="24" t="s">
        <v>308</v>
      </c>
      <c r="B83" s="35" t="s">
        <v>80</v>
      </c>
      <c r="C83" s="36" t="s">
        <v>81</v>
      </c>
      <c r="D83" s="2" t="s">
        <v>4</v>
      </c>
      <c r="E83" s="2" t="s">
        <v>386</v>
      </c>
      <c r="F83" s="2">
        <v>467</v>
      </c>
    </row>
    <row r="84" spans="1:6" ht="94.5">
      <c r="A84" s="24" t="s">
        <v>309</v>
      </c>
      <c r="B84" s="15" t="s">
        <v>74</v>
      </c>
      <c r="C84" s="36" t="s">
        <v>75</v>
      </c>
      <c r="D84" s="2" t="s">
        <v>4</v>
      </c>
      <c r="E84" s="11" t="s">
        <v>432</v>
      </c>
      <c r="F84" s="2">
        <v>879.3</v>
      </c>
    </row>
    <row r="85" spans="1:6" ht="47.25">
      <c r="A85" s="24" t="s">
        <v>310</v>
      </c>
      <c r="B85" s="35" t="s">
        <v>76</v>
      </c>
      <c r="C85" s="36" t="s">
        <v>77</v>
      </c>
      <c r="D85" s="2" t="s">
        <v>4</v>
      </c>
      <c r="E85" s="2" t="s">
        <v>386</v>
      </c>
      <c r="F85" s="2">
        <v>467</v>
      </c>
    </row>
    <row r="86" spans="1:6" ht="63">
      <c r="A86" s="24" t="s">
        <v>311</v>
      </c>
      <c r="B86" s="35" t="s">
        <v>82</v>
      </c>
      <c r="C86" s="36" t="s">
        <v>83</v>
      </c>
      <c r="D86" s="2" t="s">
        <v>4</v>
      </c>
      <c r="E86" s="11" t="s">
        <v>420</v>
      </c>
      <c r="F86" s="5">
        <v>1795.62</v>
      </c>
    </row>
    <row r="87" spans="1:6" ht="63">
      <c r="A87" s="24" t="s">
        <v>312</v>
      </c>
      <c r="B87" s="35" t="s">
        <v>84</v>
      </c>
      <c r="C87" s="36" t="s">
        <v>85</v>
      </c>
      <c r="D87" s="2" t="s">
        <v>4</v>
      </c>
      <c r="E87" s="2" t="s">
        <v>386</v>
      </c>
      <c r="F87" s="5">
        <v>467</v>
      </c>
    </row>
    <row r="88" spans="1:6" ht="63">
      <c r="A88" s="24" t="s">
        <v>313</v>
      </c>
      <c r="B88" s="35" t="s">
        <v>86</v>
      </c>
      <c r="C88" s="36" t="s">
        <v>87</v>
      </c>
      <c r="D88" s="2" t="s">
        <v>4</v>
      </c>
      <c r="E88" s="5" t="s">
        <v>433</v>
      </c>
      <c r="F88" s="5">
        <v>78.12</v>
      </c>
    </row>
    <row r="89" spans="1:6" ht="15.75">
      <c r="A89" s="21">
        <v>11</v>
      </c>
      <c r="B89" s="3"/>
      <c r="C89" s="9" t="s">
        <v>19</v>
      </c>
      <c r="D89" s="2" t="s">
        <v>3</v>
      </c>
      <c r="E89" s="5"/>
      <c r="F89" s="5"/>
    </row>
    <row r="90" spans="1:6" ht="110.25">
      <c r="A90" s="7" t="s">
        <v>314</v>
      </c>
      <c r="B90" s="15" t="s">
        <v>88</v>
      </c>
      <c r="C90" s="13" t="s">
        <v>89</v>
      </c>
      <c r="D90" s="2" t="s">
        <v>28</v>
      </c>
      <c r="E90" s="5" t="s">
        <v>425</v>
      </c>
      <c r="F90" s="5">
        <v>2</v>
      </c>
    </row>
    <row r="91" spans="1:6" ht="173.25">
      <c r="A91" s="7" t="s">
        <v>315</v>
      </c>
      <c r="B91" s="35" t="s">
        <v>90</v>
      </c>
      <c r="C91" s="12" t="s">
        <v>91</v>
      </c>
      <c r="D91" s="2" t="s">
        <v>28</v>
      </c>
      <c r="E91" s="5" t="s">
        <v>434</v>
      </c>
      <c r="F91" s="5">
        <v>3</v>
      </c>
    </row>
    <row r="92" spans="1:6" ht="110.25">
      <c r="A92" s="7" t="s">
        <v>316</v>
      </c>
      <c r="B92" s="15" t="s">
        <v>92</v>
      </c>
      <c r="C92" s="13" t="s">
        <v>93</v>
      </c>
      <c r="D92" s="2" t="s">
        <v>28</v>
      </c>
      <c r="E92" s="5" t="s">
        <v>434</v>
      </c>
      <c r="F92" s="5">
        <v>3</v>
      </c>
    </row>
    <row r="93" spans="1:6" ht="78.75">
      <c r="A93" s="7" t="s">
        <v>317</v>
      </c>
      <c r="B93" s="15" t="s">
        <v>94</v>
      </c>
      <c r="C93" s="36" t="s">
        <v>95</v>
      </c>
      <c r="D93" s="2" t="s">
        <v>28</v>
      </c>
      <c r="E93" s="5" t="s">
        <v>427</v>
      </c>
      <c r="F93" s="5">
        <v>1</v>
      </c>
    </row>
    <row r="94" spans="1:6" ht="78.75">
      <c r="A94" s="7" t="s">
        <v>318</v>
      </c>
      <c r="B94" s="15" t="s">
        <v>96</v>
      </c>
      <c r="C94" s="13" t="s">
        <v>97</v>
      </c>
      <c r="D94" s="2" t="s">
        <v>28</v>
      </c>
      <c r="E94" s="5" t="s">
        <v>425</v>
      </c>
      <c r="F94" s="5">
        <v>2</v>
      </c>
    </row>
    <row r="95" spans="1:6" ht="141.75">
      <c r="A95" s="7" t="s">
        <v>319</v>
      </c>
      <c r="B95" s="15" t="s">
        <v>242</v>
      </c>
      <c r="C95" s="13" t="s">
        <v>243</v>
      </c>
      <c r="D95" s="2" t="s">
        <v>28</v>
      </c>
      <c r="E95" s="5" t="s">
        <v>434</v>
      </c>
      <c r="F95" s="5">
        <v>3</v>
      </c>
    </row>
    <row r="96" spans="1:6" ht="63">
      <c r="A96" s="7" t="s">
        <v>320</v>
      </c>
      <c r="B96" s="15">
        <v>95471</v>
      </c>
      <c r="C96" s="36" t="s">
        <v>244</v>
      </c>
      <c r="D96" s="2" t="s">
        <v>28</v>
      </c>
      <c r="E96" s="5" t="s">
        <v>425</v>
      </c>
      <c r="F96" s="5">
        <v>2</v>
      </c>
    </row>
    <row r="97" spans="1:6" ht="47.25">
      <c r="A97" s="7" t="s">
        <v>321</v>
      </c>
      <c r="B97" s="15" t="s">
        <v>245</v>
      </c>
      <c r="C97" s="13" t="s">
        <v>246</v>
      </c>
      <c r="D97" s="2" t="s">
        <v>28</v>
      </c>
      <c r="E97" s="5" t="s">
        <v>427</v>
      </c>
      <c r="F97" s="5">
        <v>1</v>
      </c>
    </row>
    <row r="98" spans="1:6" ht="157.5">
      <c r="A98" s="7" t="s">
        <v>322</v>
      </c>
      <c r="B98" s="15" t="s">
        <v>154</v>
      </c>
      <c r="C98" s="13" t="s">
        <v>155</v>
      </c>
      <c r="D98" s="2" t="s">
        <v>28</v>
      </c>
      <c r="E98" s="5" t="s">
        <v>435</v>
      </c>
      <c r="F98" s="5">
        <v>16</v>
      </c>
    </row>
    <row r="99" spans="1:6" ht="204.75">
      <c r="A99" s="7" t="s">
        <v>323</v>
      </c>
      <c r="B99" s="15" t="s">
        <v>156</v>
      </c>
      <c r="C99" s="13" t="s">
        <v>157</v>
      </c>
      <c r="D99" s="2" t="s">
        <v>28</v>
      </c>
      <c r="E99" s="5" t="s">
        <v>436</v>
      </c>
      <c r="F99" s="5">
        <v>4</v>
      </c>
    </row>
    <row r="100" spans="1:6" ht="173.25">
      <c r="A100" s="7" t="s">
        <v>324</v>
      </c>
      <c r="B100" s="15" t="s">
        <v>158</v>
      </c>
      <c r="C100" s="13" t="s">
        <v>159</v>
      </c>
      <c r="D100" s="2" t="s">
        <v>28</v>
      </c>
      <c r="E100" s="5" t="s">
        <v>427</v>
      </c>
      <c r="F100" s="5">
        <v>1</v>
      </c>
    </row>
    <row r="101" spans="1:6" ht="141.75">
      <c r="A101" s="7" t="s">
        <v>325</v>
      </c>
      <c r="B101" s="15" t="s">
        <v>160</v>
      </c>
      <c r="C101" s="13" t="s">
        <v>161</v>
      </c>
      <c r="D101" s="2" t="s">
        <v>28</v>
      </c>
      <c r="E101" s="5" t="s">
        <v>437</v>
      </c>
      <c r="F101" s="5">
        <v>5</v>
      </c>
    </row>
    <row r="102" spans="1:6" ht="94.5">
      <c r="A102" s="7" t="s">
        <v>326</v>
      </c>
      <c r="B102" s="15" t="s">
        <v>98</v>
      </c>
      <c r="C102" s="13" t="s">
        <v>99</v>
      </c>
      <c r="D102" s="2" t="s">
        <v>28</v>
      </c>
      <c r="E102" s="5" t="s">
        <v>438</v>
      </c>
      <c r="F102" s="5">
        <v>6</v>
      </c>
    </row>
    <row r="103" spans="1:6" ht="94.5">
      <c r="A103" s="7" t="s">
        <v>327</v>
      </c>
      <c r="B103" s="15" t="s">
        <v>100</v>
      </c>
      <c r="C103" s="13" t="s">
        <v>101</v>
      </c>
      <c r="D103" s="2" t="s">
        <v>28</v>
      </c>
      <c r="E103" s="5" t="s">
        <v>427</v>
      </c>
      <c r="F103" s="5">
        <v>1</v>
      </c>
    </row>
    <row r="104" spans="1:6" ht="94.5">
      <c r="A104" s="7" t="s">
        <v>328</v>
      </c>
      <c r="B104" s="15" t="s">
        <v>102</v>
      </c>
      <c r="C104" s="13" t="s">
        <v>103</v>
      </c>
      <c r="D104" s="2" t="s">
        <v>28</v>
      </c>
      <c r="E104" s="5" t="s">
        <v>427</v>
      </c>
      <c r="F104" s="5">
        <v>1</v>
      </c>
    </row>
    <row r="105" spans="1:6" ht="63">
      <c r="A105" s="7" t="s">
        <v>329</v>
      </c>
      <c r="B105" s="15" t="s">
        <v>110</v>
      </c>
      <c r="C105" s="13" t="s">
        <v>111</v>
      </c>
      <c r="D105" s="2" t="s">
        <v>9</v>
      </c>
      <c r="E105" s="5" t="s">
        <v>439</v>
      </c>
      <c r="F105" s="5">
        <v>8</v>
      </c>
    </row>
    <row r="106" spans="1:6" ht="63">
      <c r="A106" s="7" t="s">
        <v>330</v>
      </c>
      <c r="B106" s="35" t="s">
        <v>108</v>
      </c>
      <c r="C106" s="13" t="s">
        <v>109</v>
      </c>
      <c r="D106" s="2" t="s">
        <v>9</v>
      </c>
      <c r="E106" s="5" t="s">
        <v>440</v>
      </c>
      <c r="F106" s="5">
        <v>6</v>
      </c>
    </row>
    <row r="107" spans="1:6" ht="63">
      <c r="A107" s="7" t="s">
        <v>331</v>
      </c>
      <c r="B107" s="35" t="s">
        <v>106</v>
      </c>
      <c r="C107" s="13" t="s">
        <v>107</v>
      </c>
      <c r="D107" s="2" t="s">
        <v>9</v>
      </c>
      <c r="E107" s="5" t="s">
        <v>441</v>
      </c>
      <c r="F107" s="5">
        <v>10</v>
      </c>
    </row>
    <row r="108" spans="1:6" ht="63">
      <c r="A108" s="7" t="s">
        <v>332</v>
      </c>
      <c r="B108" s="35" t="s">
        <v>104</v>
      </c>
      <c r="C108" s="13" t="s">
        <v>105</v>
      </c>
      <c r="D108" s="2" t="s">
        <v>9</v>
      </c>
      <c r="E108" s="5" t="s">
        <v>525</v>
      </c>
      <c r="F108" s="5">
        <v>20</v>
      </c>
    </row>
    <row r="109" spans="1:6" ht="63">
      <c r="A109" s="7" t="s">
        <v>333</v>
      </c>
      <c r="B109" s="35" t="s">
        <v>112</v>
      </c>
      <c r="C109" s="13" t="s">
        <v>113</v>
      </c>
      <c r="D109" s="2" t="s">
        <v>9</v>
      </c>
      <c r="E109" s="5" t="s">
        <v>442</v>
      </c>
      <c r="F109" s="5">
        <v>19</v>
      </c>
    </row>
    <row r="110" spans="1:6" ht="63">
      <c r="A110" s="7" t="s">
        <v>334</v>
      </c>
      <c r="B110" s="35" t="s">
        <v>114</v>
      </c>
      <c r="C110" s="13" t="s">
        <v>115</v>
      </c>
      <c r="D110" s="2" t="s">
        <v>9</v>
      </c>
      <c r="E110" s="5" t="s">
        <v>443</v>
      </c>
      <c r="F110" s="5">
        <v>79</v>
      </c>
    </row>
    <row r="111" spans="1:6" ht="47.25">
      <c r="A111" s="7" t="s">
        <v>335</v>
      </c>
      <c r="B111" s="35" t="s">
        <v>116</v>
      </c>
      <c r="C111" s="13" t="s">
        <v>117</v>
      </c>
      <c r="D111" s="2" t="s">
        <v>9</v>
      </c>
      <c r="E111" s="5" t="s">
        <v>427</v>
      </c>
      <c r="F111" s="5">
        <v>1</v>
      </c>
    </row>
    <row r="112" spans="1:6" ht="47.25">
      <c r="A112" s="7" t="s">
        <v>336</v>
      </c>
      <c r="B112" s="35" t="s">
        <v>118</v>
      </c>
      <c r="C112" s="13" t="s">
        <v>119</v>
      </c>
      <c r="D112" s="2" t="s">
        <v>9</v>
      </c>
      <c r="E112" s="5" t="s">
        <v>436</v>
      </c>
      <c r="F112" s="5">
        <v>4</v>
      </c>
    </row>
    <row r="113" spans="1:6" ht="141.75">
      <c r="A113" s="7" t="s">
        <v>337</v>
      </c>
      <c r="B113" s="35" t="s">
        <v>120</v>
      </c>
      <c r="C113" s="13" t="s">
        <v>121</v>
      </c>
      <c r="D113" s="2" t="s">
        <v>9</v>
      </c>
      <c r="E113" s="5" t="s">
        <v>425</v>
      </c>
      <c r="F113" s="5">
        <v>2</v>
      </c>
    </row>
    <row r="114" spans="1:6" ht="47.25">
      <c r="A114" s="7" t="s">
        <v>338</v>
      </c>
      <c r="B114" s="15" t="s">
        <v>166</v>
      </c>
      <c r="C114" s="13" t="s">
        <v>167</v>
      </c>
      <c r="D114" s="2" t="s">
        <v>9</v>
      </c>
      <c r="E114" s="11" t="s">
        <v>444</v>
      </c>
      <c r="F114" s="5">
        <v>162</v>
      </c>
    </row>
    <row r="115" spans="1:6" ht="15.75">
      <c r="A115" s="21">
        <v>12</v>
      </c>
      <c r="B115" s="35"/>
      <c r="C115" s="9" t="s">
        <v>20</v>
      </c>
      <c r="D115" s="2"/>
      <c r="E115" s="5"/>
      <c r="F115" s="5"/>
    </row>
    <row r="116" spans="1:6" ht="220.5">
      <c r="A116" s="38" t="s">
        <v>339</v>
      </c>
      <c r="B116" s="35" t="s">
        <v>122</v>
      </c>
      <c r="C116" s="11" t="s">
        <v>123</v>
      </c>
      <c r="D116" s="16" t="s">
        <v>7</v>
      </c>
      <c r="E116" s="5" t="s">
        <v>445</v>
      </c>
      <c r="F116" s="5">
        <v>97</v>
      </c>
    </row>
    <row r="117" spans="1:6" ht="252">
      <c r="A117" s="38" t="s">
        <v>340</v>
      </c>
      <c r="B117" s="35" t="s">
        <v>124</v>
      </c>
      <c r="C117" s="11" t="s">
        <v>125</v>
      </c>
      <c r="D117" s="16" t="s">
        <v>7</v>
      </c>
      <c r="E117" s="5" t="s">
        <v>446</v>
      </c>
      <c r="F117" s="5">
        <v>22</v>
      </c>
    </row>
    <row r="118" spans="1:6" ht="299.25">
      <c r="A118" s="38" t="s">
        <v>341</v>
      </c>
      <c r="B118" s="35" t="s">
        <v>126</v>
      </c>
      <c r="C118" s="11" t="s">
        <v>127</v>
      </c>
      <c r="D118" s="16" t="s">
        <v>9</v>
      </c>
      <c r="E118" s="5" t="s">
        <v>447</v>
      </c>
      <c r="F118" s="5">
        <v>138</v>
      </c>
    </row>
    <row r="119" spans="1:6" ht="236.25">
      <c r="A119" s="38" t="s">
        <v>342</v>
      </c>
      <c r="B119" s="35" t="s">
        <v>128</v>
      </c>
      <c r="C119" s="11" t="s">
        <v>129</v>
      </c>
      <c r="D119" s="16" t="s">
        <v>7</v>
      </c>
      <c r="E119" s="5" t="s">
        <v>448</v>
      </c>
      <c r="F119" s="5">
        <v>20</v>
      </c>
    </row>
    <row r="120" spans="1:6" ht="267.75">
      <c r="A120" s="38" t="s">
        <v>343</v>
      </c>
      <c r="B120" s="35" t="s">
        <v>130</v>
      </c>
      <c r="C120" s="11" t="s">
        <v>131</v>
      </c>
      <c r="D120" s="16" t="s">
        <v>7</v>
      </c>
      <c r="E120" s="5" t="s">
        <v>449</v>
      </c>
      <c r="F120" s="5">
        <v>15</v>
      </c>
    </row>
    <row r="121" spans="1:6" ht="110.25">
      <c r="A121" s="38" t="s">
        <v>344</v>
      </c>
      <c r="B121" s="35" t="s">
        <v>134</v>
      </c>
      <c r="C121" s="11" t="s">
        <v>135</v>
      </c>
      <c r="D121" s="16" t="s">
        <v>7</v>
      </c>
      <c r="E121" s="5" t="s">
        <v>450</v>
      </c>
      <c r="F121" s="5">
        <v>93</v>
      </c>
    </row>
    <row r="122" spans="1:6" ht="94.5">
      <c r="A122" s="38" t="s">
        <v>345</v>
      </c>
      <c r="B122" s="35" t="s">
        <v>132</v>
      </c>
      <c r="C122" s="11" t="s">
        <v>133</v>
      </c>
      <c r="D122" s="16" t="s">
        <v>7</v>
      </c>
      <c r="E122" s="5" t="s">
        <v>436</v>
      </c>
      <c r="F122" s="5">
        <v>4</v>
      </c>
    </row>
    <row r="123" spans="1:6" ht="31.5">
      <c r="A123" s="38" t="s">
        <v>346</v>
      </c>
      <c r="B123" s="35" t="s">
        <v>136</v>
      </c>
      <c r="C123" s="11" t="s">
        <v>137</v>
      </c>
      <c r="D123" s="16" t="s">
        <v>7</v>
      </c>
      <c r="E123" s="5" t="s">
        <v>425</v>
      </c>
      <c r="F123" s="5">
        <v>2</v>
      </c>
    </row>
    <row r="124" spans="1:6" ht="31.5">
      <c r="A124" s="38" t="s">
        <v>347</v>
      </c>
      <c r="B124" s="35" t="s">
        <v>138</v>
      </c>
      <c r="C124" s="11" t="s">
        <v>139</v>
      </c>
      <c r="D124" s="16" t="s">
        <v>7</v>
      </c>
      <c r="E124" s="5" t="s">
        <v>451</v>
      </c>
      <c r="F124" s="5">
        <v>8</v>
      </c>
    </row>
    <row r="125" spans="1:6" ht="31.5">
      <c r="A125" s="38" t="s">
        <v>348</v>
      </c>
      <c r="B125" s="35" t="s">
        <v>140</v>
      </c>
      <c r="C125" s="11" t="s">
        <v>141</v>
      </c>
      <c r="D125" s="16" t="s">
        <v>7</v>
      </c>
      <c r="E125" s="5" t="s">
        <v>452</v>
      </c>
      <c r="F125" s="5">
        <v>19</v>
      </c>
    </row>
    <row r="126" spans="1:6" ht="31.5">
      <c r="A126" s="38" t="s">
        <v>349</v>
      </c>
      <c r="B126" s="35" t="s">
        <v>142</v>
      </c>
      <c r="C126" s="11" t="s">
        <v>143</v>
      </c>
      <c r="D126" s="16" t="s">
        <v>7</v>
      </c>
      <c r="E126" s="5" t="s">
        <v>427</v>
      </c>
      <c r="F126" s="5">
        <v>1</v>
      </c>
    </row>
    <row r="127" spans="1:6" ht="47.25">
      <c r="A127" s="38" t="s">
        <v>350</v>
      </c>
      <c r="B127" s="35" t="s">
        <v>144</v>
      </c>
      <c r="C127" s="11" t="s">
        <v>145</v>
      </c>
      <c r="D127" s="16" t="s">
        <v>7</v>
      </c>
      <c r="E127" s="5" t="s">
        <v>425</v>
      </c>
      <c r="F127" s="5">
        <v>2</v>
      </c>
    </row>
    <row r="128" spans="1:6" ht="31.5">
      <c r="A128" s="21">
        <v>13</v>
      </c>
      <c r="B128" s="35"/>
      <c r="C128" s="17" t="s">
        <v>27</v>
      </c>
      <c r="D128" s="16"/>
      <c r="E128" s="5"/>
      <c r="F128" s="5"/>
    </row>
    <row r="129" spans="1:6" ht="47.25">
      <c r="A129" s="7" t="s">
        <v>351</v>
      </c>
      <c r="B129" s="35" t="s">
        <v>146</v>
      </c>
      <c r="C129" s="11" t="s">
        <v>147</v>
      </c>
      <c r="D129" s="16" t="s">
        <v>28</v>
      </c>
      <c r="E129" s="37" t="s">
        <v>438</v>
      </c>
      <c r="F129" s="37">
        <v>6</v>
      </c>
    </row>
    <row r="130" spans="1:6" ht="47.25">
      <c r="A130" s="7" t="s">
        <v>352</v>
      </c>
      <c r="B130" s="35" t="s">
        <v>148</v>
      </c>
      <c r="C130" s="11" t="s">
        <v>149</v>
      </c>
      <c r="D130" s="16" t="s">
        <v>28</v>
      </c>
      <c r="E130" s="37" t="s">
        <v>453</v>
      </c>
      <c r="F130" s="37">
        <v>9</v>
      </c>
    </row>
    <row r="131" spans="1:6" ht="31.5">
      <c r="A131" s="7" t="s">
        <v>353</v>
      </c>
      <c r="B131" s="35" t="s">
        <v>150</v>
      </c>
      <c r="C131" s="11" t="s">
        <v>151</v>
      </c>
      <c r="D131" s="16" t="s">
        <v>28</v>
      </c>
      <c r="E131" s="37" t="s">
        <v>453</v>
      </c>
      <c r="F131" s="37">
        <v>9</v>
      </c>
    </row>
    <row r="132" spans="1:6" ht="15.75">
      <c r="A132" s="7" t="s">
        <v>354</v>
      </c>
      <c r="B132" s="35" t="s">
        <v>236</v>
      </c>
      <c r="C132" s="11" t="s">
        <v>237</v>
      </c>
      <c r="D132" s="16" t="s">
        <v>28</v>
      </c>
      <c r="E132" s="37" t="s">
        <v>453</v>
      </c>
      <c r="F132" s="37">
        <v>6</v>
      </c>
    </row>
    <row r="133" spans="1:6" ht="15.75">
      <c r="A133" s="21">
        <v>14</v>
      </c>
      <c r="B133" s="3"/>
      <c r="C133" s="32" t="s">
        <v>21</v>
      </c>
      <c r="D133" s="2"/>
      <c r="E133" s="37"/>
      <c r="F133" s="37"/>
    </row>
    <row r="134" spans="1:6" ht="47.25">
      <c r="A134" s="7" t="s">
        <v>355</v>
      </c>
      <c r="B134" s="8" t="s">
        <v>152</v>
      </c>
      <c r="C134" s="36" t="s">
        <v>153</v>
      </c>
      <c r="D134" s="2" t="s">
        <v>28</v>
      </c>
      <c r="E134" s="37" t="s">
        <v>437</v>
      </c>
      <c r="F134" s="37">
        <v>5</v>
      </c>
    </row>
    <row r="135" spans="1:6" ht="126">
      <c r="A135" s="7" t="s">
        <v>356</v>
      </c>
      <c r="B135" s="8" t="s">
        <v>162</v>
      </c>
      <c r="C135" s="36" t="s">
        <v>163</v>
      </c>
      <c r="D135" s="2" t="s">
        <v>28</v>
      </c>
      <c r="E135" s="37" t="s">
        <v>425</v>
      </c>
      <c r="F135" s="37">
        <v>2</v>
      </c>
    </row>
    <row r="136" spans="1:6" ht="63">
      <c r="A136" s="7" t="s">
        <v>357</v>
      </c>
      <c r="B136" s="8" t="s">
        <v>164</v>
      </c>
      <c r="C136" s="36" t="s">
        <v>165</v>
      </c>
      <c r="D136" s="2" t="s">
        <v>4</v>
      </c>
      <c r="E136" s="37" t="s">
        <v>455</v>
      </c>
      <c r="F136" s="37">
        <v>1.97</v>
      </c>
    </row>
    <row r="137" spans="1:6" ht="94.5">
      <c r="A137" s="7" t="s">
        <v>358</v>
      </c>
      <c r="B137" s="8" t="s">
        <v>221</v>
      </c>
      <c r="C137" s="36" t="s">
        <v>222</v>
      </c>
      <c r="D137" s="2" t="s">
        <v>44</v>
      </c>
      <c r="E137" s="37" t="s">
        <v>454</v>
      </c>
      <c r="F137" s="37">
        <v>2</v>
      </c>
    </row>
    <row r="138" spans="1:6" ht="110.25">
      <c r="A138" s="7" t="s">
        <v>359</v>
      </c>
      <c r="B138" s="8" t="s">
        <v>223</v>
      </c>
      <c r="C138" s="36" t="s">
        <v>224</v>
      </c>
      <c r="D138" s="2" t="s">
        <v>28</v>
      </c>
      <c r="E138" s="37" t="s">
        <v>436</v>
      </c>
      <c r="F138" s="37">
        <v>4</v>
      </c>
    </row>
    <row r="139" spans="1:6" ht="110.25">
      <c r="A139" s="7" t="s">
        <v>360</v>
      </c>
      <c r="B139" s="8" t="s">
        <v>225</v>
      </c>
      <c r="C139" s="36" t="s">
        <v>226</v>
      </c>
      <c r="D139" s="2" t="s">
        <v>28</v>
      </c>
      <c r="E139" s="37" t="s">
        <v>425</v>
      </c>
      <c r="F139" s="37">
        <v>2</v>
      </c>
    </row>
    <row r="140" spans="1:6" ht="31.5">
      <c r="A140" s="7" t="s">
        <v>361</v>
      </c>
      <c r="B140" s="8" t="s">
        <v>227</v>
      </c>
      <c r="C140" s="36" t="s">
        <v>228</v>
      </c>
      <c r="D140" s="2" t="s">
        <v>28</v>
      </c>
      <c r="E140" s="37" t="s">
        <v>437</v>
      </c>
      <c r="F140" s="37">
        <v>5</v>
      </c>
    </row>
    <row r="141" spans="1:6" ht="47.25">
      <c r="A141" s="7" t="s">
        <v>362</v>
      </c>
      <c r="B141" s="8" t="s">
        <v>231</v>
      </c>
      <c r="C141" s="36" t="s">
        <v>232</v>
      </c>
      <c r="D141" s="2" t="s">
        <v>28</v>
      </c>
      <c r="E141" s="37" t="s">
        <v>437</v>
      </c>
      <c r="F141" s="37">
        <v>5</v>
      </c>
    </row>
    <row r="142" spans="1:6" ht="31.5">
      <c r="A142" s="7" t="s">
        <v>363</v>
      </c>
      <c r="B142" s="8" t="s">
        <v>229</v>
      </c>
      <c r="C142" s="36" t="s">
        <v>230</v>
      </c>
      <c r="D142" s="2" t="s">
        <v>28</v>
      </c>
      <c r="E142" s="37" t="s">
        <v>437</v>
      </c>
      <c r="F142" s="37">
        <v>5</v>
      </c>
    </row>
    <row r="143" spans="1:6" ht="47.25">
      <c r="A143" s="7" t="s">
        <v>364</v>
      </c>
      <c r="B143" s="8">
        <v>100860</v>
      </c>
      <c r="C143" s="36" t="s">
        <v>233</v>
      </c>
      <c r="D143" s="2" t="s">
        <v>28</v>
      </c>
      <c r="E143" s="37" t="s">
        <v>427</v>
      </c>
      <c r="F143" s="37">
        <v>1</v>
      </c>
    </row>
    <row r="144" spans="1:6" ht="31.5">
      <c r="A144" s="7" t="s">
        <v>365</v>
      </c>
      <c r="B144" s="8" t="s">
        <v>514</v>
      </c>
      <c r="C144" s="36" t="s">
        <v>515</v>
      </c>
      <c r="D144" s="2" t="s">
        <v>4</v>
      </c>
      <c r="E144" s="37" t="s">
        <v>456</v>
      </c>
      <c r="F144" s="37">
        <v>2.88</v>
      </c>
    </row>
    <row r="145" spans="1:6" ht="31.5">
      <c r="A145" s="7" t="s">
        <v>366</v>
      </c>
      <c r="B145" s="8">
        <v>98695</v>
      </c>
      <c r="C145" s="36" t="s">
        <v>234</v>
      </c>
      <c r="D145" s="2" t="s">
        <v>4</v>
      </c>
      <c r="E145" s="37" t="s">
        <v>457</v>
      </c>
      <c r="F145" s="37">
        <v>48.5</v>
      </c>
    </row>
    <row r="146" spans="1:6" ht="15.75">
      <c r="A146" s="21">
        <v>15</v>
      </c>
      <c r="B146" s="15"/>
      <c r="C146" s="9" t="s">
        <v>22</v>
      </c>
      <c r="D146" s="2" t="s">
        <v>3</v>
      </c>
      <c r="E146" s="37"/>
      <c r="F146" s="37"/>
    </row>
    <row r="147" spans="1:6" ht="47.25">
      <c r="A147" s="7" t="s">
        <v>367</v>
      </c>
      <c r="B147" s="15">
        <v>99804</v>
      </c>
      <c r="C147" s="13" t="s">
        <v>235</v>
      </c>
      <c r="D147" s="2" t="s">
        <v>4</v>
      </c>
      <c r="E147" s="2" t="s">
        <v>386</v>
      </c>
      <c r="F147" s="37">
        <v>467</v>
      </c>
    </row>
    <row r="148" spans="1:6">
      <c r="A148" s="28"/>
      <c r="B148" s="29"/>
      <c r="C148" s="30"/>
      <c r="D148" s="29"/>
      <c r="E148" s="29"/>
      <c r="F148" s="41"/>
    </row>
    <row r="149" spans="1:6" ht="16.5" thickBot="1">
      <c r="A149" s="25"/>
      <c r="B149" s="26"/>
      <c r="C149" s="27" t="s">
        <v>23</v>
      </c>
      <c r="D149" s="26"/>
      <c r="E149" s="26"/>
      <c r="F149" s="42"/>
    </row>
    <row r="150" spans="1:6">
      <c r="A150" s="44" t="s">
        <v>530</v>
      </c>
      <c r="F150" s="40"/>
    </row>
    <row r="151" spans="1:6">
      <c r="F151" s="40"/>
    </row>
    <row r="152" spans="1:6">
      <c r="F152" s="40"/>
    </row>
    <row r="153" spans="1:6">
      <c r="F153" s="40"/>
    </row>
    <row r="154" spans="1:6">
      <c r="F154" s="40"/>
    </row>
    <row r="155" spans="1:6">
      <c r="C155" s="44" t="s">
        <v>529</v>
      </c>
      <c r="F155" s="40"/>
    </row>
    <row r="156" spans="1:6">
      <c r="C156" s="97" t="s">
        <v>526</v>
      </c>
      <c r="F156" s="40"/>
    </row>
    <row r="157" spans="1:6">
      <c r="C157" s="97" t="s">
        <v>527</v>
      </c>
      <c r="F157" s="40"/>
    </row>
    <row r="158" spans="1:6">
      <c r="C158" s="97" t="s">
        <v>373</v>
      </c>
      <c r="F158" s="40"/>
    </row>
    <row r="159" spans="1:6">
      <c r="C159" s="97" t="s">
        <v>528</v>
      </c>
      <c r="F159" s="40"/>
    </row>
    <row r="160" spans="1:6">
      <c r="F160" s="40"/>
    </row>
  </sheetData>
  <mergeCells count="9">
    <mergeCell ref="A6:F6"/>
    <mergeCell ref="A7:F7"/>
    <mergeCell ref="B8:C8"/>
    <mergeCell ref="D8:F8"/>
    <mergeCell ref="A1:F1"/>
    <mergeCell ref="A2:F2"/>
    <mergeCell ref="A3:F3"/>
    <mergeCell ref="A4:F4"/>
    <mergeCell ref="A5:F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52"/>
  <sheetViews>
    <sheetView workbookViewId="0">
      <selection activeCell="A8" sqref="A8:J8"/>
    </sheetView>
  </sheetViews>
  <sheetFormatPr defaultRowHeight="12.75"/>
  <cols>
    <col min="4" max="4" width="41.42578125" customWidth="1"/>
    <col min="7" max="7" width="12.28515625" customWidth="1"/>
  </cols>
  <sheetData>
    <row r="1" spans="1:10" ht="18.75">
      <c r="A1" s="131" t="s">
        <v>503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15.75">
      <c r="A2" s="127" t="s">
        <v>368</v>
      </c>
      <c r="B2" s="128"/>
      <c r="C2" s="128"/>
      <c r="D2" s="128"/>
      <c r="E2" s="128"/>
      <c r="F2" s="128"/>
      <c r="G2" s="128"/>
      <c r="H2" s="128"/>
    </row>
    <row r="3" spans="1:10" ht="15.75">
      <c r="A3" s="118" t="s">
        <v>381</v>
      </c>
      <c r="B3" s="119"/>
      <c r="C3" s="119"/>
      <c r="D3" s="119"/>
      <c r="E3" s="119"/>
      <c r="F3" s="119"/>
      <c r="G3" s="119"/>
      <c r="H3" s="119"/>
    </row>
    <row r="4" spans="1:10" ht="15.75">
      <c r="A4" s="118" t="s">
        <v>369</v>
      </c>
      <c r="B4" s="119"/>
      <c r="C4" s="119"/>
      <c r="D4" s="119"/>
      <c r="E4" s="119"/>
      <c r="F4" s="119"/>
      <c r="G4" s="119"/>
      <c r="H4" s="119"/>
    </row>
    <row r="5" spans="1:10" ht="15.75">
      <c r="A5" s="118" t="s">
        <v>370</v>
      </c>
      <c r="B5" s="119"/>
      <c r="C5" s="119"/>
      <c r="D5" s="119"/>
      <c r="E5" s="119"/>
      <c r="F5" s="119"/>
      <c r="G5" s="119"/>
      <c r="H5" s="119"/>
    </row>
    <row r="6" spans="1:10" ht="15.75">
      <c r="A6" s="118" t="s">
        <v>371</v>
      </c>
      <c r="B6" s="119"/>
      <c r="C6" s="119"/>
      <c r="D6" s="119"/>
      <c r="E6" s="119"/>
      <c r="F6" s="119"/>
      <c r="G6" s="119"/>
      <c r="H6" s="119"/>
    </row>
    <row r="7" spans="1:10" ht="15.75">
      <c r="A7" s="118" t="s">
        <v>533</v>
      </c>
      <c r="B7" s="119"/>
      <c r="C7" s="119"/>
      <c r="D7" s="119"/>
      <c r="E7" s="119"/>
      <c r="F7" s="119"/>
      <c r="G7" s="119"/>
      <c r="H7" s="119"/>
    </row>
    <row r="8" spans="1:10" ht="15.75">
      <c r="A8" s="156" t="s">
        <v>489</v>
      </c>
      <c r="B8" s="157"/>
      <c r="C8" s="157"/>
      <c r="D8" s="157"/>
      <c r="E8" s="157"/>
      <c r="F8" s="157"/>
      <c r="G8" s="157"/>
      <c r="H8" s="157"/>
      <c r="I8" s="157"/>
      <c r="J8" s="158"/>
    </row>
    <row r="9" spans="1:10">
      <c r="A9" s="159"/>
      <c r="B9" s="159"/>
      <c r="C9" s="159"/>
      <c r="D9" s="159"/>
      <c r="E9" s="159"/>
      <c r="F9" s="159"/>
      <c r="G9" s="159"/>
      <c r="H9" s="159"/>
      <c r="I9" s="159"/>
      <c r="J9" s="159"/>
    </row>
    <row r="10" spans="1:10">
      <c r="A10" s="80"/>
      <c r="B10" s="80"/>
      <c r="C10" s="80"/>
      <c r="D10" s="80"/>
      <c r="E10" s="80"/>
      <c r="F10" s="80"/>
      <c r="G10" s="80"/>
      <c r="H10" s="80"/>
      <c r="I10" s="80"/>
      <c r="J10" s="80"/>
    </row>
    <row r="11" spans="1:10">
      <c r="A11" s="160" t="s">
        <v>463</v>
      </c>
      <c r="B11" s="161"/>
      <c r="C11" s="161"/>
      <c r="D11" s="161"/>
      <c r="E11" s="161"/>
      <c r="F11" s="161"/>
      <c r="G11" s="161"/>
      <c r="H11" s="161"/>
      <c r="I11" s="160" t="s">
        <v>464</v>
      </c>
      <c r="J11" s="162"/>
    </row>
    <row r="12" spans="1:10">
      <c r="A12" s="163" t="s">
        <v>465</v>
      </c>
      <c r="B12" s="164"/>
      <c r="C12" s="164"/>
      <c r="D12" s="164"/>
      <c r="E12" s="164"/>
      <c r="F12" s="164"/>
      <c r="G12" s="164"/>
      <c r="H12" s="165"/>
      <c r="I12" s="166" t="str">
        <f>[10]DADOS!$C$38</f>
        <v>Sim</v>
      </c>
      <c r="J12" s="167"/>
    </row>
    <row r="13" spans="1:10">
      <c r="A13" s="81"/>
      <c r="B13" s="81"/>
      <c r="C13" s="81"/>
      <c r="D13" s="81"/>
      <c r="E13" s="81"/>
      <c r="F13" s="81"/>
      <c r="G13" s="81"/>
      <c r="H13" s="81"/>
      <c r="I13" s="81"/>
      <c r="J13" s="81"/>
    </row>
    <row r="14" spans="1:10">
      <c r="A14" s="151" t="s">
        <v>466</v>
      </c>
      <c r="B14" s="151"/>
      <c r="C14" s="151"/>
      <c r="D14" s="151"/>
      <c r="E14" s="151"/>
      <c r="F14" s="151"/>
      <c r="G14" s="151"/>
      <c r="H14" s="151"/>
      <c r="I14" s="152">
        <v>1</v>
      </c>
      <c r="J14" s="152"/>
    </row>
    <row r="15" spans="1:10">
      <c r="A15" s="153" t="s">
        <v>467</v>
      </c>
      <c r="B15" s="153"/>
      <c r="C15" s="153"/>
      <c r="D15" s="153"/>
      <c r="E15" s="153"/>
      <c r="F15" s="153"/>
      <c r="G15" s="153"/>
      <c r="H15" s="153"/>
      <c r="I15" s="152">
        <v>0.02</v>
      </c>
      <c r="J15" s="152"/>
    </row>
    <row r="16" spans="1:10">
      <c r="A16" s="81"/>
      <c r="B16" s="81"/>
      <c r="C16" s="81"/>
      <c r="D16" s="81"/>
      <c r="E16" s="81"/>
      <c r="F16" s="81"/>
      <c r="G16" s="81"/>
      <c r="H16" s="81"/>
      <c r="I16" s="81"/>
      <c r="J16" s="81"/>
    </row>
    <row r="17" spans="1:10">
      <c r="A17" s="154" t="s">
        <v>468</v>
      </c>
      <c r="B17" s="154"/>
      <c r="C17" s="154"/>
      <c r="D17" s="154"/>
      <c r="E17" s="154" t="s">
        <v>469</v>
      </c>
      <c r="F17" s="155" t="s">
        <v>470</v>
      </c>
      <c r="G17" s="155" t="s">
        <v>471</v>
      </c>
      <c r="H17" s="154" t="s">
        <v>472</v>
      </c>
      <c r="I17" s="154" t="s">
        <v>473</v>
      </c>
      <c r="J17" s="139" t="s">
        <v>474</v>
      </c>
    </row>
    <row r="18" spans="1:10">
      <c r="A18" s="154"/>
      <c r="B18" s="154"/>
      <c r="C18" s="154"/>
      <c r="D18" s="154"/>
      <c r="E18" s="154"/>
      <c r="F18" s="155"/>
      <c r="G18" s="155"/>
      <c r="H18" s="154"/>
      <c r="I18" s="154"/>
      <c r="J18" s="139"/>
    </row>
    <row r="19" spans="1:10" ht="15" customHeight="1">
      <c r="A19" s="140" t="s">
        <v>490</v>
      </c>
      <c r="B19" s="140"/>
      <c r="C19" s="140"/>
      <c r="D19" s="140"/>
      <c r="E19" s="82" t="s">
        <v>495</v>
      </c>
      <c r="F19" s="83">
        <v>5.5E-2</v>
      </c>
      <c r="G19" s="84" t="s">
        <v>475</v>
      </c>
      <c r="H19" s="85">
        <v>0.03</v>
      </c>
      <c r="I19" s="85">
        <v>0.04</v>
      </c>
      <c r="J19" s="85">
        <v>5.5E-2</v>
      </c>
    </row>
    <row r="20" spans="1:10" ht="15" customHeight="1">
      <c r="A20" s="140" t="s">
        <v>491</v>
      </c>
      <c r="B20" s="140"/>
      <c r="C20" s="140"/>
      <c r="D20" s="140"/>
      <c r="E20" s="82" t="s">
        <v>496</v>
      </c>
      <c r="F20" s="83">
        <v>0.01</v>
      </c>
      <c r="G20" s="84" t="s">
        <v>475</v>
      </c>
      <c r="H20" s="85">
        <v>8.0000000000000002E-3</v>
      </c>
      <c r="I20" s="85">
        <v>8.0000000000000002E-3</v>
      </c>
      <c r="J20" s="85">
        <v>0.01</v>
      </c>
    </row>
    <row r="21" spans="1:10" ht="15">
      <c r="A21" s="140" t="s">
        <v>492</v>
      </c>
      <c r="B21" s="140"/>
      <c r="C21" s="140"/>
      <c r="D21" s="140"/>
      <c r="E21" s="82" t="s">
        <v>497</v>
      </c>
      <c r="F21" s="83">
        <v>1.2699999999999999E-2</v>
      </c>
      <c r="G21" s="84" t="s">
        <v>475</v>
      </c>
      <c r="H21" s="85">
        <v>0.97</v>
      </c>
      <c r="I21" s="85">
        <v>1.2699999999999999E-2</v>
      </c>
      <c r="J21" s="85">
        <v>1.2699999999999999E-2</v>
      </c>
    </row>
    <row r="22" spans="1:10" ht="15">
      <c r="A22" s="140" t="s">
        <v>493</v>
      </c>
      <c r="B22" s="140"/>
      <c r="C22" s="140"/>
      <c r="D22" s="140"/>
      <c r="E22" s="82" t="s">
        <v>498</v>
      </c>
      <c r="F22" s="83">
        <v>1.3899999999999999E-2</v>
      </c>
      <c r="G22" s="84" t="s">
        <v>475</v>
      </c>
      <c r="H22" s="85">
        <v>0.59</v>
      </c>
      <c r="I22" s="85">
        <v>1.23E-2</v>
      </c>
      <c r="J22" s="85">
        <v>1.3899999999999999E-2</v>
      </c>
    </row>
    <row r="23" spans="1:10" ht="15" customHeight="1">
      <c r="A23" s="140" t="s">
        <v>494</v>
      </c>
      <c r="B23" s="140"/>
      <c r="C23" s="140"/>
      <c r="D23" s="140"/>
      <c r="E23" s="82" t="s">
        <v>499</v>
      </c>
      <c r="F23" s="83">
        <v>7.9299999999999995E-2</v>
      </c>
      <c r="G23" s="84" t="s">
        <v>475</v>
      </c>
      <c r="H23" s="85">
        <v>6.1600000000000002E-2</v>
      </c>
      <c r="I23" s="85">
        <v>7.3999999999999996E-2</v>
      </c>
      <c r="J23" s="85">
        <v>8.9599999999999999E-2</v>
      </c>
    </row>
    <row r="24" spans="1:10" ht="15">
      <c r="A24" s="143" t="s">
        <v>476</v>
      </c>
      <c r="B24" s="143"/>
      <c r="C24" s="143"/>
      <c r="D24" s="143"/>
      <c r="E24" s="82" t="s">
        <v>477</v>
      </c>
      <c r="F24" s="83">
        <v>3.6499999999999998E-2</v>
      </c>
      <c r="G24" s="84" t="s">
        <v>475</v>
      </c>
      <c r="H24" s="85">
        <v>3.6499999999999998E-2</v>
      </c>
      <c r="I24" s="85">
        <v>3.6499999999999998E-2</v>
      </c>
      <c r="J24" s="85">
        <v>3.6499999999999998E-2</v>
      </c>
    </row>
    <row r="25" spans="1:10" ht="15" customHeight="1">
      <c r="A25" s="140" t="s">
        <v>478</v>
      </c>
      <c r="B25" s="140"/>
      <c r="C25" s="140"/>
      <c r="D25" s="140"/>
      <c r="E25" s="82" t="s">
        <v>479</v>
      </c>
      <c r="F25" s="85">
        <v>0.02</v>
      </c>
      <c r="G25" s="84" t="s">
        <v>475</v>
      </c>
      <c r="H25" s="85">
        <v>0</v>
      </c>
      <c r="I25" s="85">
        <v>2.5000000000000001E-2</v>
      </c>
      <c r="J25" s="85">
        <v>0.05</v>
      </c>
    </row>
    <row r="26" spans="1:10" ht="30" customHeight="1">
      <c r="A26" s="140" t="s">
        <v>480</v>
      </c>
      <c r="B26" s="140"/>
      <c r="C26" s="140"/>
      <c r="D26" s="140"/>
      <c r="E26" s="82" t="s">
        <v>481</v>
      </c>
      <c r="F26" s="85">
        <f>IF(AND($I$9&lt;&gt;$A$35,I12="Sim"),4.5%,0%)</f>
        <v>4.4999999999999998E-2</v>
      </c>
      <c r="G26" s="84" t="s">
        <v>500</v>
      </c>
      <c r="H26" s="85">
        <v>0</v>
      </c>
      <c r="I26" s="85">
        <v>0</v>
      </c>
      <c r="J26" s="85">
        <v>0</v>
      </c>
    </row>
    <row r="27" spans="1:10" ht="28.5">
      <c r="A27" s="140" t="s">
        <v>482</v>
      </c>
      <c r="B27" s="140"/>
      <c r="C27" s="140"/>
      <c r="D27" s="140"/>
      <c r="E27" s="86" t="s">
        <v>483</v>
      </c>
      <c r="F27" s="85">
        <v>0.25</v>
      </c>
      <c r="G27" s="87" t="s">
        <v>500</v>
      </c>
      <c r="H27" s="85">
        <v>0.2034</v>
      </c>
      <c r="I27" s="85">
        <v>0.22120000000000001</v>
      </c>
      <c r="J27" s="85">
        <v>0.25</v>
      </c>
    </row>
    <row r="28" spans="1:10" ht="15">
      <c r="A28" s="144"/>
      <c r="B28" s="144"/>
      <c r="C28" s="144"/>
      <c r="D28" s="144"/>
      <c r="E28" s="88"/>
      <c r="F28" s="89"/>
      <c r="G28" s="90"/>
    </row>
    <row r="29" spans="1:10">
      <c r="A29" s="81"/>
      <c r="B29" s="81"/>
      <c r="C29" s="81"/>
      <c r="D29" s="81"/>
      <c r="E29" s="81"/>
      <c r="F29" s="81"/>
      <c r="G29" s="81"/>
    </row>
    <row r="30" spans="1:10">
      <c r="A30" s="96"/>
      <c r="B30" s="138"/>
      <c r="C30" s="138"/>
      <c r="D30" s="138"/>
      <c r="E30" s="81"/>
      <c r="F30" s="81"/>
      <c r="G30" s="81"/>
    </row>
    <row r="31" spans="1:10">
      <c r="A31" s="133" t="s">
        <v>484</v>
      </c>
      <c r="B31" s="133"/>
      <c r="C31" s="133"/>
      <c r="D31" s="133"/>
      <c r="E31" s="133"/>
      <c r="F31" s="133"/>
      <c r="G31" s="133"/>
      <c r="H31" s="133"/>
      <c r="I31" s="133"/>
      <c r="J31" s="133"/>
    </row>
    <row r="32" spans="1:10" ht="15.75">
      <c r="A32" s="91"/>
      <c r="B32" s="91"/>
      <c r="C32" s="91"/>
      <c r="D32" s="134" t="str">
        <f>IF(I11="Sim","BDI.DES =","BDI.PAD =")</f>
        <v>BDI.PAD =</v>
      </c>
      <c r="E32" s="135" t="str">
        <f>IF($I$8=$A$55,"(1+K1+K2)*(1+K3)","(1+AC + S + R + G)*(1 + DF)*(1+L)")</f>
        <v>(1+K1+K2)*(1+K3)</v>
      </c>
      <c r="F32" s="135"/>
      <c r="G32" s="135"/>
      <c r="H32" s="136" t="s">
        <v>485</v>
      </c>
      <c r="I32" s="91"/>
      <c r="J32" s="91"/>
    </row>
    <row r="33" spans="1:10" ht="15.75">
      <c r="A33" s="91"/>
      <c r="B33" s="91"/>
      <c r="C33" s="91"/>
      <c r="D33" s="134"/>
      <c r="E33" s="142" t="str">
        <f>IF(I11="Sim","(1-CP-ISS-CRPB)","(1-CP-ISS)")</f>
        <v>(1-CP-ISS)</v>
      </c>
      <c r="F33" s="142"/>
      <c r="G33" s="142"/>
      <c r="H33" s="137"/>
      <c r="I33" s="91"/>
      <c r="J33" s="91"/>
    </row>
    <row r="34" spans="1:10">
      <c r="A34" s="92"/>
      <c r="B34" s="92"/>
      <c r="C34" s="92"/>
      <c r="D34" s="92"/>
      <c r="E34" s="92"/>
      <c r="F34" s="92"/>
      <c r="G34" s="92"/>
      <c r="H34" s="92"/>
      <c r="I34" s="92"/>
      <c r="J34" s="92"/>
    </row>
    <row r="35" spans="1:10" ht="39.950000000000003" customHeight="1">
      <c r="A35" s="145" t="s">
        <v>502</v>
      </c>
      <c r="B35" s="145"/>
      <c r="C35" s="145"/>
      <c r="D35" s="145"/>
      <c r="E35" s="145"/>
      <c r="F35" s="145"/>
      <c r="G35" s="145"/>
      <c r="H35" s="145"/>
      <c r="I35" s="145"/>
      <c r="J35" s="145"/>
    </row>
    <row r="36" spans="1:10">
      <c r="A36" s="81"/>
      <c r="B36" s="81"/>
      <c r="C36" s="81"/>
      <c r="D36" s="81"/>
      <c r="E36" s="81"/>
      <c r="F36" s="81"/>
      <c r="G36" s="81"/>
      <c r="H36" s="81"/>
      <c r="I36" s="81"/>
      <c r="J36" s="81"/>
    </row>
    <row r="37" spans="1:10" ht="39.950000000000003" customHeight="1">
      <c r="A37" s="145" t="str">
        <f>CONCATENATE("Declaro para os devidos fins que o regime de Contribuição Previdenciária sobre a Receita Bruta adotado para elaboração do orçamento foi ",IF(I11="Sim","COM","SEM")," Desoneração, e que esta é a alternativa mais adequada para a Administração Pública.")</f>
        <v>Declaro para os devidos fins que o regime de Contribuição Previdenciária sobre a Receita Bruta adotado para elaboração do orçamento foi SEM Desoneração, e que esta é a alternativa mais adequada para a Administração Pública.</v>
      </c>
      <c r="B37" s="145"/>
      <c r="C37" s="145"/>
      <c r="D37" s="145"/>
      <c r="E37" s="145"/>
      <c r="F37" s="145"/>
      <c r="G37" s="145"/>
      <c r="H37" s="145"/>
      <c r="I37" s="145"/>
      <c r="J37" s="145"/>
    </row>
    <row r="38" spans="1:10">
      <c r="A38" s="81"/>
      <c r="B38" s="81"/>
      <c r="C38" s="81"/>
      <c r="D38" s="81"/>
      <c r="E38" s="81"/>
      <c r="F38" s="81"/>
      <c r="G38" s="81"/>
      <c r="H38" s="81"/>
      <c r="I38" s="81"/>
      <c r="J38" s="81"/>
    </row>
    <row r="39" spans="1:10">
      <c r="A39" s="81" t="s">
        <v>486</v>
      </c>
      <c r="B39" s="81"/>
      <c r="C39" s="81"/>
      <c r="D39" s="81"/>
      <c r="E39" s="81"/>
      <c r="F39" s="81"/>
      <c r="G39" s="81"/>
      <c r="H39" s="81"/>
      <c r="I39" s="81"/>
      <c r="J39" s="81"/>
    </row>
    <row r="40" spans="1:10">
      <c r="A40" s="146"/>
      <c r="B40" s="147"/>
      <c r="C40" s="147"/>
      <c r="D40" s="147"/>
      <c r="E40" s="147"/>
      <c r="F40" s="147"/>
      <c r="G40" s="147"/>
      <c r="H40" s="147"/>
      <c r="I40" s="147"/>
      <c r="J40" s="148"/>
    </row>
    <row r="41" spans="1:10">
      <c r="A41" s="81"/>
      <c r="B41" s="81"/>
      <c r="C41" s="81"/>
      <c r="D41" s="81"/>
      <c r="E41" s="81"/>
      <c r="F41" s="81"/>
      <c r="G41" s="81"/>
      <c r="H41" s="81"/>
      <c r="I41" s="81"/>
      <c r="J41" s="81"/>
    </row>
    <row r="42" spans="1:10">
      <c r="A42" s="149" t="s">
        <v>501</v>
      </c>
      <c r="B42" s="149"/>
      <c r="C42" s="149"/>
      <c r="D42" s="149"/>
      <c r="E42" s="81"/>
      <c r="F42" s="81"/>
      <c r="G42" s="150" t="s">
        <v>531</v>
      </c>
      <c r="H42" s="150"/>
      <c r="I42" s="150"/>
      <c r="J42" s="150"/>
    </row>
    <row r="43" spans="1:10">
      <c r="A43" s="141" t="s">
        <v>487</v>
      </c>
      <c r="B43" s="141"/>
      <c r="C43" s="141"/>
      <c r="D43" s="141"/>
      <c r="E43" s="81"/>
      <c r="F43" s="93"/>
      <c r="G43" s="94" t="s">
        <v>488</v>
      </c>
      <c r="H43" s="95"/>
      <c r="I43" s="95"/>
      <c r="J43" s="95"/>
    </row>
    <row r="48" spans="1:10">
      <c r="C48" s="44" t="s">
        <v>529</v>
      </c>
    </row>
    <row r="49" spans="3:3">
      <c r="C49" s="97" t="s">
        <v>526</v>
      </c>
    </row>
    <row r="50" spans="3:3">
      <c r="C50" s="97" t="s">
        <v>527</v>
      </c>
    </row>
    <row r="51" spans="3:3">
      <c r="C51" s="97" t="s">
        <v>373</v>
      </c>
    </row>
    <row r="52" spans="3:3">
      <c r="C52" s="97" t="s">
        <v>528</v>
      </c>
    </row>
  </sheetData>
  <mergeCells count="46">
    <mergeCell ref="A8:J8"/>
    <mergeCell ref="A9:J9"/>
    <mergeCell ref="A11:H11"/>
    <mergeCell ref="I11:J11"/>
    <mergeCell ref="A12:H12"/>
    <mergeCell ref="I12:J12"/>
    <mergeCell ref="A22:D22"/>
    <mergeCell ref="A23:D23"/>
    <mergeCell ref="A14:H14"/>
    <mergeCell ref="I14:J14"/>
    <mergeCell ref="A15:H15"/>
    <mergeCell ref="I15:J15"/>
    <mergeCell ref="A17:D18"/>
    <mergeCell ref="E17:E18"/>
    <mergeCell ref="F17:F18"/>
    <mergeCell ref="G17:G18"/>
    <mergeCell ref="H17:H18"/>
    <mergeCell ref="I17:I18"/>
    <mergeCell ref="A43:D43"/>
    <mergeCell ref="E33:G33"/>
    <mergeCell ref="A24:D24"/>
    <mergeCell ref="A25:D25"/>
    <mergeCell ref="A26:D26"/>
    <mergeCell ref="A27:D27"/>
    <mergeCell ref="A28:D28"/>
    <mergeCell ref="A35:J35"/>
    <mergeCell ref="A37:J37"/>
    <mergeCell ref="A40:J40"/>
    <mergeCell ref="A42:D42"/>
    <mergeCell ref="G42:J42"/>
    <mergeCell ref="A1:J1"/>
    <mergeCell ref="A7:H7"/>
    <mergeCell ref="A31:J31"/>
    <mergeCell ref="D32:D33"/>
    <mergeCell ref="E32:G32"/>
    <mergeCell ref="H32:H33"/>
    <mergeCell ref="B30:D30"/>
    <mergeCell ref="A2:H2"/>
    <mergeCell ref="A3:H3"/>
    <mergeCell ref="A4:H4"/>
    <mergeCell ref="A5:H5"/>
    <mergeCell ref="A6:H6"/>
    <mergeCell ref="J17:J18"/>
    <mergeCell ref="A19:D19"/>
    <mergeCell ref="A20:D20"/>
    <mergeCell ref="A21:D21"/>
  </mergeCells>
  <conditionalFormatting sqref="G19:G28">
    <cfRule type="expression" dxfId="4" priority="9" stopIfTrue="1">
      <formula>AND(G19&lt;&gt;"OK",G19&lt;&gt;"-",G19&lt;&gt;"")</formula>
    </cfRule>
    <cfRule type="cellIs" dxfId="3" priority="10" stopIfTrue="1" operator="equal">
      <formula>"OK"</formula>
    </cfRule>
  </conditionalFormatting>
  <conditionalFormatting sqref="A27:F27">
    <cfRule type="expression" dxfId="2" priority="8" stopIfTrue="1">
      <formula>$Q$9="Não"</formula>
    </cfRule>
  </conditionalFormatting>
  <conditionalFormatting sqref="A28:F28">
    <cfRule type="expression" dxfId="1" priority="7" stopIfTrue="1">
      <formula>$Q$9="sim"</formula>
    </cfRule>
  </conditionalFormatting>
  <conditionalFormatting sqref="G42">
    <cfRule type="expression" dxfId="0" priority="1" stopIfTrue="1">
      <formula>$O$39=""</formula>
    </cfRule>
  </conditionalFormatting>
  <dataValidations count="6">
    <dataValidation type="decimal" allowBlank="1" showInputMessage="1" showErrorMessage="1" errorTitle="Erro de valores" error="Digite um valor entre 0% e 100%" sqref="F19:F24">
      <formula1>0</formula1>
      <formula2>1</formula2>
    </dataValidation>
    <dataValidation type="decimal" operator="greaterThanOrEqual" allowBlank="1" showInputMessage="1" showErrorMessage="1" errorTitle="Valor não permitido" error="Digite um percentual entre 0% e 100%." promptTitle="Valores comuns:" prompt="Normalmente entre 2 e 5%." sqref="I15:J15">
      <formula1>0</formula1>
    </dataValidation>
    <dataValidation type="decimal" allowBlank="1" showInputMessage="1" showErrorMessage="1" errorTitle="Valor não permitido" error="Digite um percentual entre 0% e 100%." promptTitle="Valores admissíveis:" prompt="Insira valores entre 0 e 100%." sqref="I14:J14">
      <formula1>0</formula1>
      <formula2>1</formula2>
    </dataValidation>
    <dataValidation type="decimal" allowBlank="1" showInputMessage="1" showErrorMessage="1" errorTitle="Erro de valores" error="Digite um valor maior do que 0." sqref="F25 H19:J27">
      <formula1>0</formula1>
      <formula2>1</formula2>
    </dataValidation>
    <dataValidation operator="greaterThanOrEqual" allowBlank="1" showInputMessage="1" showErrorMessage="1" errorTitle="Erro de valores" error="Digite um valor igual a 0% ou 2%." sqref="F26"/>
    <dataValidation type="list" allowBlank="1" showInputMessage="1" showErrorMessage="1" sqref="A12:H12">
      <formula1>$A$30:$A$36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PLANILHA ORÇAMENTÁRIA</vt:lpstr>
      <vt:lpstr>CRONOGRAMA</vt:lpstr>
      <vt:lpstr>MEMORIAL DE CALCULO</vt:lpstr>
      <vt:lpstr>BDI</vt:lpstr>
      <vt:lpstr>'PLANILHA ORÇAMENTÁRIA'!Area_de_impressao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</dc:creator>
  <cp:lastModifiedBy>Câmara de Delta</cp:lastModifiedBy>
  <cp:lastPrinted>2021-11-03T16:08:13Z</cp:lastPrinted>
  <dcterms:created xsi:type="dcterms:W3CDTF">2007-08-28T13:35:23Z</dcterms:created>
  <dcterms:modified xsi:type="dcterms:W3CDTF">2021-11-03T16:08:16Z</dcterms:modified>
</cp:coreProperties>
</file>